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shinotsuka\Desktop\"/>
    </mc:Choice>
  </mc:AlternateContent>
  <bookViews>
    <workbookView xWindow="0" yWindow="0" windowWidth="20490" windowHeight="7455" tabRatio="669"/>
  </bookViews>
  <sheets>
    <sheet name="2016 年間集計" sheetId="34" r:id="rId1"/>
    <sheet name="4月度月例会" sheetId="33" r:id="rId2"/>
    <sheet name="5月度月例会" sheetId="31" r:id="rId3"/>
    <sheet name="6月度月例会" sheetId="22" r:id="rId4"/>
    <sheet name="7月度月例会" sheetId="24" r:id="rId5"/>
    <sheet name="8月度月例会" sheetId="26" r:id="rId6"/>
    <sheet name="9月度月例会" sheetId="27" r:id="rId7"/>
    <sheet name="10月度月例会" sheetId="28" r:id="rId8"/>
    <sheet name="Sheet1" sheetId="25" r:id="rId9"/>
    <sheet name="月例会記入サンプル" sheetId="7" r:id="rId10"/>
    <sheet name="2015 年間集計" sheetId="10" r:id="rId11"/>
    <sheet name="2014 年間集計" sheetId="1" r:id="rId12"/>
    <sheet name="2013 年間集計" sheetId="12" r:id="rId13"/>
    <sheet name="Sheet2" sheetId="29" r:id="rId14"/>
    <sheet name="Sheet3" sheetId="30" r:id="rId15"/>
  </sheets>
  <definedNames>
    <definedName name="_xlnm.Print_Area" localSheetId="7">'10月度月例会'!$A$4:$V$59</definedName>
    <definedName name="_xlnm.Print_Area" localSheetId="1">'4月度月例会'!$A$1:$R$39</definedName>
    <definedName name="_xlnm.Print_Area" localSheetId="2">'5月度月例会'!$A$1:$R$61</definedName>
    <definedName name="_xlnm.Print_Area" localSheetId="3">'6月度月例会'!$A$1:$R$60</definedName>
    <definedName name="_xlnm.Print_Area" localSheetId="4">'7月度月例会'!$A$1:$R$60</definedName>
    <definedName name="_xlnm.Print_Area" localSheetId="5">'8月度月例会'!$A$1:$R$28</definedName>
    <definedName name="_xlnm.Print_Area" localSheetId="6">'9月度月例会'!$A$4:$T$29</definedName>
    <definedName name="_xlnm.Print_Area" localSheetId="9">月例会記入サンプル!$A$1:$R$38</definedName>
  </definedNames>
  <calcPr calcId="152511"/>
</workbook>
</file>

<file path=xl/calcChain.xml><?xml version="1.0" encoding="utf-8"?>
<calcChain xmlns="http://schemas.openxmlformats.org/spreadsheetml/2006/main">
  <c r="BS13" i="34" l="1"/>
  <c r="BS48" i="34"/>
  <c r="BS85" i="34"/>
  <c r="BS81" i="34"/>
  <c r="BS77" i="34"/>
  <c r="BS73" i="34"/>
  <c r="BS69" i="34"/>
  <c r="BS65" i="34"/>
  <c r="BS61" i="34"/>
  <c r="BS56" i="34"/>
  <c r="BS52" i="34"/>
  <c r="BS46" i="34"/>
  <c r="BS37" i="34"/>
  <c r="BS36" i="34"/>
  <c r="BS33" i="34"/>
  <c r="BS32" i="34"/>
  <c r="BS29" i="34"/>
  <c r="BS28" i="34"/>
  <c r="BS25" i="34"/>
  <c r="BS24" i="34"/>
  <c r="BS20" i="34"/>
  <c r="BS5" i="34"/>
  <c r="BS8" i="34"/>
  <c r="BS9" i="34"/>
  <c r="BQ5" i="34"/>
  <c r="BQ6" i="34"/>
  <c r="BS6" i="34" s="1"/>
  <c r="BQ7" i="34"/>
  <c r="BS7" i="34" s="1"/>
  <c r="BQ8" i="34"/>
  <c r="BQ9" i="34"/>
  <c r="BQ10" i="34"/>
  <c r="BS10" i="34" s="1"/>
  <c r="BQ11" i="34"/>
  <c r="BQ12" i="34"/>
  <c r="BQ13" i="34"/>
  <c r="BQ14" i="34"/>
  <c r="BS14" i="34" s="1"/>
  <c r="BQ15" i="34"/>
  <c r="BS15" i="34" s="1"/>
  <c r="BQ16" i="34"/>
  <c r="BQ17" i="34"/>
  <c r="BS17" i="34" s="1"/>
  <c r="BQ18" i="34"/>
  <c r="BQ19" i="34"/>
  <c r="BS19" i="34" s="1"/>
  <c r="BQ20" i="34"/>
  <c r="BQ21" i="34"/>
  <c r="BS21" i="34" s="1"/>
  <c r="BQ22" i="34"/>
  <c r="BQ23" i="34"/>
  <c r="BS23" i="34" s="1"/>
  <c r="BQ24" i="34"/>
  <c r="BQ25" i="34"/>
  <c r="BQ26" i="34"/>
  <c r="BS26" i="34" s="1"/>
  <c r="BQ27" i="34"/>
  <c r="BS27" i="34" s="1"/>
  <c r="BQ28" i="34"/>
  <c r="BQ29" i="34"/>
  <c r="BQ30" i="34"/>
  <c r="BS30" i="34" s="1"/>
  <c r="BQ31" i="34"/>
  <c r="BS31" i="34" s="1"/>
  <c r="BQ32" i="34"/>
  <c r="BQ33" i="34"/>
  <c r="BQ34" i="34"/>
  <c r="BS34" i="34" s="1"/>
  <c r="BQ35" i="34"/>
  <c r="BS35" i="34" s="1"/>
  <c r="BQ36" i="34"/>
  <c r="BQ37" i="34"/>
  <c r="BQ38" i="34"/>
  <c r="BS38" i="34" s="1"/>
  <c r="BQ39" i="34"/>
  <c r="BS39" i="34" s="1"/>
  <c r="BQ40" i="34"/>
  <c r="BQ41" i="34"/>
  <c r="BS41" i="34" s="1"/>
  <c r="BQ42" i="34"/>
  <c r="BS42" i="34" s="1"/>
  <c r="BQ43" i="34"/>
  <c r="BQ44" i="34"/>
  <c r="BQ45" i="34"/>
  <c r="BQ46" i="34"/>
  <c r="BQ47" i="34"/>
  <c r="BS47" i="34" s="1"/>
  <c r="BQ48" i="34"/>
  <c r="BQ49" i="34"/>
  <c r="BS49" i="34" s="1"/>
  <c r="BQ50" i="34"/>
  <c r="BS50" i="34" s="1"/>
  <c r="BQ51" i="34"/>
  <c r="BS51" i="34" s="1"/>
  <c r="BQ52" i="34"/>
  <c r="BQ53" i="34"/>
  <c r="BS53" i="34" s="1"/>
  <c r="BQ54" i="34"/>
  <c r="BS54" i="34" s="1"/>
  <c r="BQ55" i="34"/>
  <c r="BS55" i="34" s="1"/>
  <c r="BQ56" i="34"/>
  <c r="BQ58" i="34"/>
  <c r="BS58" i="34" s="1"/>
  <c r="BQ59" i="34"/>
  <c r="BS59" i="34" s="1"/>
  <c r="BQ60" i="34"/>
  <c r="BS60" i="34" s="1"/>
  <c r="BQ61" i="34"/>
  <c r="BQ62" i="34"/>
  <c r="BS62" i="34" s="1"/>
  <c r="BQ63" i="34"/>
  <c r="BS63" i="34" s="1"/>
  <c r="BQ64" i="34"/>
  <c r="BS64" i="34" s="1"/>
  <c r="BQ65" i="34"/>
  <c r="BQ66" i="34"/>
  <c r="BS66" i="34" s="1"/>
  <c r="BQ67" i="34"/>
  <c r="BS67" i="34" s="1"/>
  <c r="BQ68" i="34"/>
  <c r="BS68" i="34" s="1"/>
  <c r="BQ69" i="34"/>
  <c r="BQ70" i="34"/>
  <c r="BS70" i="34" s="1"/>
  <c r="BQ71" i="34"/>
  <c r="BS71" i="34" s="1"/>
  <c r="BQ72" i="34"/>
  <c r="BS72" i="34" s="1"/>
  <c r="BQ73" i="34"/>
  <c r="BQ74" i="34"/>
  <c r="BS74" i="34" s="1"/>
  <c r="BQ75" i="34"/>
  <c r="BS75" i="34" s="1"/>
  <c r="BQ76" i="34"/>
  <c r="BS76" i="34" s="1"/>
  <c r="BQ77" i="34"/>
  <c r="BQ78" i="34"/>
  <c r="BS78" i="34" s="1"/>
  <c r="BQ79" i="34"/>
  <c r="BS79" i="34" s="1"/>
  <c r="BQ80" i="34"/>
  <c r="BS80" i="34" s="1"/>
  <c r="BQ81" i="34"/>
  <c r="BQ82" i="34"/>
  <c r="BS82" i="34" s="1"/>
  <c r="BQ83" i="34"/>
  <c r="BS83" i="34" s="1"/>
  <c r="BQ84" i="34"/>
  <c r="BS84" i="34" s="1"/>
  <c r="BQ85" i="34"/>
  <c r="BQ4" i="34"/>
  <c r="BS44" i="34" l="1"/>
  <c r="BS45" i="34"/>
  <c r="BS43" i="34"/>
  <c r="BS18" i="34"/>
  <c r="BS22" i="34"/>
  <c r="BS16" i="34"/>
  <c r="BS11" i="34"/>
  <c r="J36" i="28" l="1"/>
  <c r="L36" i="28" s="1"/>
  <c r="J37" i="28"/>
  <c r="L37" i="28"/>
  <c r="J38" i="28"/>
  <c r="L38" i="28" s="1"/>
  <c r="J39" i="28"/>
  <c r="L39" i="28"/>
  <c r="J40" i="28"/>
  <c r="L40" i="28" s="1"/>
  <c r="J41" i="28"/>
  <c r="L41" i="28"/>
  <c r="J42" i="28"/>
  <c r="L42" i="28" s="1"/>
  <c r="J43" i="28"/>
  <c r="L43" i="28"/>
  <c r="J44" i="28"/>
  <c r="L44" i="28" s="1"/>
  <c r="J45" i="28"/>
  <c r="L45" i="28"/>
  <c r="J46" i="28"/>
  <c r="L46" i="28" s="1"/>
  <c r="J47" i="28"/>
  <c r="L47" i="28"/>
  <c r="J48" i="28"/>
  <c r="L48" i="28" s="1"/>
  <c r="J49" i="28"/>
  <c r="L49" i="28"/>
  <c r="J50" i="28"/>
  <c r="L50" i="28" s="1"/>
  <c r="J51" i="28"/>
  <c r="L51" i="28"/>
  <c r="J52" i="28"/>
  <c r="L52" i="28" s="1"/>
  <c r="J53" i="28"/>
  <c r="L53" i="28"/>
  <c r="J54" i="28"/>
  <c r="L54" i="28" s="1"/>
  <c r="J55" i="28"/>
  <c r="L55" i="28"/>
  <c r="J56" i="28"/>
  <c r="L56" i="28" s="1"/>
  <c r="J57" i="28"/>
  <c r="L57" i="28"/>
  <c r="J58" i="28"/>
  <c r="L58" i="28" s="1"/>
  <c r="BF5" i="34"/>
  <c r="BF6" i="34"/>
  <c r="BF7" i="34"/>
  <c r="BF8" i="34"/>
  <c r="BF9" i="34"/>
  <c r="BF10" i="34"/>
  <c r="BF11" i="34"/>
  <c r="BF12" i="34"/>
  <c r="BF13" i="34"/>
  <c r="BF14" i="34"/>
  <c r="BF15" i="34"/>
  <c r="BF16" i="34"/>
  <c r="BF17" i="34"/>
  <c r="BF18" i="34"/>
  <c r="BF19" i="34"/>
  <c r="BF20" i="34"/>
  <c r="BF21" i="34"/>
  <c r="BF22" i="34"/>
  <c r="BF23" i="34"/>
  <c r="BF24" i="34"/>
  <c r="BF25" i="34"/>
  <c r="BF26" i="34"/>
  <c r="BF27" i="34"/>
  <c r="BF28" i="34"/>
  <c r="BF29" i="34"/>
  <c r="BF30" i="34"/>
  <c r="BF31" i="34"/>
  <c r="BF32" i="34"/>
  <c r="BF33" i="34"/>
  <c r="BF34" i="34"/>
  <c r="BF35" i="34"/>
  <c r="BF36" i="34"/>
  <c r="BF37" i="34"/>
  <c r="BF38" i="34"/>
  <c r="BF39" i="34"/>
  <c r="BF40" i="34"/>
  <c r="BF41" i="34"/>
  <c r="BF42" i="34"/>
  <c r="BF43" i="34"/>
  <c r="BF44" i="34"/>
  <c r="BF45" i="34"/>
  <c r="BF46" i="34"/>
  <c r="BF47" i="34"/>
  <c r="BF48" i="34"/>
  <c r="BF49" i="34"/>
  <c r="BF50" i="34"/>
  <c r="BF51" i="34"/>
  <c r="BF52" i="34"/>
  <c r="BF53" i="34"/>
  <c r="BF54" i="34"/>
  <c r="BF55" i="34"/>
  <c r="BF56" i="34"/>
  <c r="BF4" i="34"/>
  <c r="V5" i="28" l="1"/>
  <c r="V6" i="28"/>
  <c r="V7" i="28"/>
  <c r="V8" i="28"/>
  <c r="V9" i="28"/>
  <c r="V10" i="28"/>
  <c r="V11" i="28"/>
  <c r="V12" i="28"/>
  <c r="V13" i="28"/>
  <c r="V14" i="28"/>
  <c r="V15" i="28"/>
  <c r="V16" i="28"/>
  <c r="V17" i="28"/>
  <c r="V18" i="28"/>
  <c r="V19" i="28"/>
  <c r="V20" i="28"/>
  <c r="V21" i="28"/>
  <c r="V22" i="28"/>
  <c r="V23" i="28"/>
  <c r="V24" i="28"/>
  <c r="V25" i="28"/>
  <c r="V26" i="28"/>
  <c r="V27" i="28"/>
  <c r="V28" i="28"/>
  <c r="V29" i="28"/>
  <c r="V30" i="28"/>
  <c r="V31" i="28"/>
  <c r="V32" i="28"/>
  <c r="V33" i="28"/>
  <c r="V4" i="28"/>
  <c r="J35" i="28" l="1"/>
  <c r="L35" i="28" s="1"/>
  <c r="J34" i="28"/>
  <c r="L34" i="28" s="1"/>
  <c r="J71" i="28"/>
  <c r="J70" i="28"/>
  <c r="J69" i="28"/>
  <c r="J68" i="28"/>
  <c r="J67" i="28"/>
  <c r="J66" i="28"/>
  <c r="J65" i="28"/>
  <c r="J64" i="28"/>
  <c r="J63" i="28"/>
  <c r="J62" i="28"/>
  <c r="J9" i="28"/>
  <c r="L9" i="28" s="1"/>
  <c r="J18" i="28"/>
  <c r="L18" i="28" s="1"/>
  <c r="J17" i="28"/>
  <c r="L17" i="28" s="1"/>
  <c r="J22" i="28"/>
  <c r="L22" i="28" s="1"/>
  <c r="J8" i="28"/>
  <c r="L8" i="28" s="1"/>
  <c r="J12" i="28"/>
  <c r="L12" i="28" s="1"/>
  <c r="J30" i="28"/>
  <c r="L30" i="28" s="1"/>
  <c r="J21" i="28"/>
  <c r="L21" i="28" s="1"/>
  <c r="J10" i="28"/>
  <c r="L10" i="28" s="1"/>
  <c r="J14" i="28"/>
  <c r="L14" i="28" s="1"/>
  <c r="J27" i="28"/>
  <c r="L27" i="28" s="1"/>
  <c r="J25" i="28"/>
  <c r="L25" i="28" s="1"/>
  <c r="J5" i="28"/>
  <c r="L5" i="28" s="1"/>
  <c r="J7" i="28"/>
  <c r="L7" i="28" s="1"/>
  <c r="J4" i="28"/>
  <c r="L4" i="28" s="1"/>
  <c r="J31" i="28"/>
  <c r="L31" i="28" s="1"/>
  <c r="J19" i="28"/>
  <c r="L19" i="28" s="1"/>
  <c r="J13" i="28"/>
  <c r="L13" i="28" s="1"/>
  <c r="J32" i="28"/>
  <c r="L32" i="28" s="1"/>
  <c r="J29" i="28"/>
  <c r="L29" i="28" s="1"/>
  <c r="J23" i="28"/>
  <c r="L23" i="28" s="1"/>
  <c r="J28" i="28"/>
  <c r="L28" i="28" s="1"/>
  <c r="J15" i="28"/>
  <c r="L15" i="28" s="1"/>
  <c r="J33" i="28"/>
  <c r="L33" i="28" s="1"/>
  <c r="J20" i="28"/>
  <c r="L20" i="28" s="1"/>
  <c r="J16" i="28"/>
  <c r="L16" i="28" s="1"/>
  <c r="J11" i="28"/>
  <c r="L11" i="28" s="1"/>
  <c r="J6" i="28"/>
  <c r="L6" i="28" s="1"/>
  <c r="J26" i="28"/>
  <c r="L26" i="28" s="1"/>
  <c r="J24" i="28"/>
  <c r="L24" i="28" s="1"/>
  <c r="J59" i="28"/>
  <c r="L59" i="28" s="1"/>
  <c r="BO78" i="34" l="1"/>
  <c r="BO65" i="34"/>
  <c r="BO66" i="34"/>
  <c r="BO67" i="34"/>
  <c r="H88" i="34" l="1"/>
  <c r="P88" i="34"/>
  <c r="X88" i="34"/>
  <c r="AF88" i="34"/>
  <c r="BD88" i="34"/>
  <c r="AV88" i="34"/>
  <c r="AN88" i="34"/>
  <c r="BC6" i="34" l="1"/>
  <c r="BK6" i="34" s="1"/>
  <c r="BC22" i="34"/>
  <c r="BK22" i="34" s="1"/>
  <c r="J25" i="27"/>
  <c r="L25" i="27"/>
  <c r="J16" i="27"/>
  <c r="L16" i="27" s="1"/>
  <c r="J10" i="27"/>
  <c r="N26" i="27" l="1"/>
  <c r="N25" i="27"/>
  <c r="J29" i="27" l="1"/>
  <c r="L29" i="27" s="1"/>
  <c r="J26" i="27"/>
  <c r="L26" i="27" s="1"/>
  <c r="J15" i="27"/>
  <c r="L15" i="27" s="1"/>
  <c r="J6" i="27"/>
  <c r="L6" i="27" s="1"/>
  <c r="N6" i="27" s="1"/>
  <c r="J27" i="27"/>
  <c r="L27" i="27" s="1"/>
  <c r="J22" i="27"/>
  <c r="L22" i="27" s="1"/>
  <c r="J11" i="27"/>
  <c r="L11" i="27" s="1"/>
  <c r="J28" i="27"/>
  <c r="L28" i="27" s="1"/>
  <c r="J20" i="27"/>
  <c r="L20" i="27" s="1"/>
  <c r="J8" i="27"/>
  <c r="L8" i="27" s="1"/>
  <c r="J14" i="27"/>
  <c r="L14" i="27" s="1"/>
  <c r="L10" i="27"/>
  <c r="J5" i="27"/>
  <c r="L5" i="27" s="1"/>
  <c r="N5" i="27" s="1"/>
  <c r="J13" i="27"/>
  <c r="L13" i="27" s="1"/>
  <c r="J21" i="27"/>
  <c r="L21" i="27" s="1"/>
  <c r="J23" i="27"/>
  <c r="L23" i="27" s="1"/>
  <c r="J19" i="27"/>
  <c r="L19" i="27" s="1"/>
  <c r="J18" i="27"/>
  <c r="L18" i="27" s="1"/>
  <c r="J9" i="27"/>
  <c r="L9" i="27" s="1"/>
  <c r="J7" i="27"/>
  <c r="L7" i="27" s="1"/>
  <c r="J17" i="27"/>
  <c r="L17" i="27" s="1"/>
  <c r="J24" i="27"/>
  <c r="L24" i="27" s="1"/>
  <c r="J4" i="27"/>
  <c r="L4" i="27" s="1"/>
  <c r="N4" i="27" s="1"/>
  <c r="J12" i="27"/>
  <c r="L12" i="27" s="1"/>
  <c r="F7" i="34" l="1"/>
  <c r="O7" i="34"/>
  <c r="W7" i="34" s="1"/>
  <c r="AE7" i="34" s="1"/>
  <c r="AM7" i="34" s="1"/>
  <c r="AU7" i="34" s="1"/>
  <c r="BC7" i="34" s="1"/>
  <c r="BK7" i="34" s="1"/>
  <c r="AH7" i="34"/>
  <c r="BO7" i="34"/>
  <c r="AE24" i="34" l="1"/>
  <c r="AM24" i="34" s="1"/>
  <c r="AU24" i="34" s="1"/>
  <c r="BC24" i="34" s="1"/>
  <c r="BK24" i="34" s="1"/>
  <c r="W8" i="34"/>
  <c r="AE8" i="34" s="1"/>
  <c r="AM8" i="34" s="1"/>
  <c r="AU8" i="34" s="1"/>
  <c r="BC8" i="34" s="1"/>
  <c r="BK8" i="34" s="1"/>
  <c r="W13" i="34"/>
  <c r="AE13" i="34" s="1"/>
  <c r="AM13" i="34" s="1"/>
  <c r="AU13" i="34" s="1"/>
  <c r="BC13" i="34" s="1"/>
  <c r="BK13" i="34" s="1"/>
  <c r="W14" i="34"/>
  <c r="AE14" i="34" s="1"/>
  <c r="AM14" i="34" s="1"/>
  <c r="AU14" i="34" s="1"/>
  <c r="BC14" i="34" s="1"/>
  <c r="BK14" i="34" s="1"/>
  <c r="W15" i="34"/>
  <c r="AE15" i="34" s="1"/>
  <c r="AM15" i="34" s="1"/>
  <c r="AU15" i="34" s="1"/>
  <c r="BC15" i="34" s="1"/>
  <c r="BK15" i="34" s="1"/>
  <c r="W21" i="34"/>
  <c r="AE21" i="34" s="1"/>
  <c r="AM21" i="34" s="1"/>
  <c r="W22" i="34"/>
  <c r="AE22" i="34" s="1"/>
  <c r="AM22" i="34" s="1"/>
  <c r="W25" i="34"/>
  <c r="AE25" i="34" s="1"/>
  <c r="AM25" i="34" s="1"/>
  <c r="AU25" i="34" s="1"/>
  <c r="BC25" i="34" s="1"/>
  <c r="BK25" i="34" s="1"/>
  <c r="W26" i="34"/>
  <c r="AE26" i="34" s="1"/>
  <c r="AM26" i="34" s="1"/>
  <c r="AU26" i="34" s="1"/>
  <c r="BC26" i="34" s="1"/>
  <c r="BK26" i="34" s="1"/>
  <c r="W27" i="34"/>
  <c r="AE27" i="34" s="1"/>
  <c r="AM27" i="34" s="1"/>
  <c r="W31" i="34"/>
  <c r="AE31" i="34" s="1"/>
  <c r="AM31" i="34" s="1"/>
  <c r="AU31" i="34" s="1"/>
  <c r="BC31" i="34" s="1"/>
  <c r="BK31" i="34" s="1"/>
  <c r="W32" i="34"/>
  <c r="AE32" i="34" s="1"/>
  <c r="AM32" i="34" s="1"/>
  <c r="W33" i="34"/>
  <c r="AE33" i="34" s="1"/>
  <c r="AM33" i="34" s="1"/>
  <c r="AU33" i="34" s="1"/>
  <c r="BC33" i="34" s="1"/>
  <c r="BK33" i="34" s="1"/>
  <c r="W37" i="34"/>
  <c r="AE37" i="34" s="1"/>
  <c r="AM37" i="34" s="1"/>
  <c r="AU37" i="34" s="1"/>
  <c r="BC37" i="34" s="1"/>
  <c r="BK37" i="34" s="1"/>
  <c r="W38" i="34"/>
  <c r="AE38" i="34" s="1"/>
  <c r="AM38" i="34" s="1"/>
  <c r="AU38" i="34" s="1"/>
  <c r="BC38" i="34" s="1"/>
  <c r="BK38" i="34" s="1"/>
  <c r="W39" i="34"/>
  <c r="AE39" i="34" s="1"/>
  <c r="AM39" i="34" s="1"/>
  <c r="AU39" i="34" s="1"/>
  <c r="BC39" i="34" s="1"/>
  <c r="BK39" i="34" s="1"/>
  <c r="W42" i="34"/>
  <c r="AE42" i="34" s="1"/>
  <c r="AM42" i="34" s="1"/>
  <c r="AU42" i="34" s="1"/>
  <c r="BC42" i="34" s="1"/>
  <c r="BK42" i="34" s="1"/>
  <c r="W43" i="34"/>
  <c r="AE43" i="34" s="1"/>
  <c r="AM43" i="34" s="1"/>
  <c r="W46" i="34"/>
  <c r="AE46" i="34" s="1"/>
  <c r="AM46" i="34" s="1"/>
  <c r="W47" i="34"/>
  <c r="AE47" i="34" s="1"/>
  <c r="AM47" i="34" s="1"/>
  <c r="W48" i="34"/>
  <c r="AE48" i="34" s="1"/>
  <c r="AM48" i="34" s="1"/>
  <c r="AU48" i="34" s="1"/>
  <c r="BC48" i="34" s="1"/>
  <c r="BK48" i="34" s="1"/>
  <c r="W49" i="34"/>
  <c r="AE49" i="34" s="1"/>
  <c r="AM49" i="34" s="1"/>
  <c r="AU49" i="34" s="1"/>
  <c r="BC49" i="34" s="1"/>
  <c r="BK49" i="34" s="1"/>
  <c r="W50" i="34"/>
  <c r="AE50" i="34" s="1"/>
  <c r="AM50" i="34" s="1"/>
  <c r="AU50" i="34" s="1"/>
  <c r="BC50" i="34" s="1"/>
  <c r="BK50" i="34" s="1"/>
  <c r="W51" i="34"/>
  <c r="AE51" i="34" s="1"/>
  <c r="AM51" i="34" s="1"/>
  <c r="AU51" i="34" s="1"/>
  <c r="BC51" i="34" s="1"/>
  <c r="BK51" i="34" s="1"/>
  <c r="W52" i="34"/>
  <c r="AE52" i="34" s="1"/>
  <c r="AM52" i="34" s="1"/>
  <c r="W53" i="34"/>
  <c r="AE53" i="34" s="1"/>
  <c r="AM53" i="34" s="1"/>
  <c r="AU53" i="34" s="1"/>
  <c r="BC53" i="34" s="1"/>
  <c r="BK53" i="34" s="1"/>
  <c r="W55" i="34"/>
  <c r="AE55" i="34" s="1"/>
  <c r="AM55" i="34" s="1"/>
  <c r="AU55" i="34" s="1"/>
  <c r="BC55" i="34" s="1"/>
  <c r="BK55" i="34" s="1"/>
  <c r="W56" i="34"/>
  <c r="AE56" i="34" s="1"/>
  <c r="AM56" i="34" s="1"/>
  <c r="AU56" i="34" s="1"/>
  <c r="BC56" i="34" s="1"/>
  <c r="BK56" i="34" s="1"/>
  <c r="W57" i="34"/>
  <c r="AE57" i="34" s="1"/>
  <c r="AM57" i="34" s="1"/>
  <c r="W6" i="34"/>
  <c r="AE6" i="34" s="1"/>
  <c r="AM6" i="34" s="1"/>
  <c r="W58" i="34"/>
  <c r="AE58" i="34" s="1"/>
  <c r="AM58" i="34" s="1"/>
  <c r="W59" i="34"/>
  <c r="AE59" i="34" s="1"/>
  <c r="AM59" i="34" s="1"/>
  <c r="W60" i="34"/>
  <c r="AE60" i="34" s="1"/>
  <c r="AM60" i="34" s="1"/>
  <c r="W61" i="34"/>
  <c r="AE61" i="34" s="1"/>
  <c r="AM61" i="34" s="1"/>
  <c r="W62" i="34"/>
  <c r="AE62" i="34" s="1"/>
  <c r="AM62" i="34" s="1"/>
  <c r="W63" i="34"/>
  <c r="AE63" i="34" s="1"/>
  <c r="AM63" i="34" s="1"/>
  <c r="W64" i="34"/>
  <c r="AE64" i="34" s="1"/>
  <c r="AM64" i="34" s="1"/>
  <c r="W67" i="34"/>
  <c r="AE67" i="34" s="1"/>
  <c r="AM67" i="34" s="1"/>
  <c r="W68" i="34"/>
  <c r="AE68" i="34" s="1"/>
  <c r="AM68" i="34" s="1"/>
  <c r="W69" i="34"/>
  <c r="AE69" i="34" s="1"/>
  <c r="AM69" i="34" s="1"/>
  <c r="W70" i="34"/>
  <c r="AE70" i="34" s="1"/>
  <c r="AM70" i="34" s="1"/>
  <c r="W71" i="34"/>
  <c r="AE71" i="34" s="1"/>
  <c r="AM71" i="34" s="1"/>
  <c r="W72" i="34"/>
  <c r="AE72" i="34" s="1"/>
  <c r="AM72" i="34" s="1"/>
  <c r="W73" i="34"/>
  <c r="AE73" i="34" s="1"/>
  <c r="AM73" i="34" s="1"/>
  <c r="W74" i="34"/>
  <c r="AE74" i="34" s="1"/>
  <c r="AM74" i="34" s="1"/>
  <c r="W75" i="34"/>
  <c r="AE75" i="34" s="1"/>
  <c r="AM75" i="34" s="1"/>
  <c r="W77" i="34"/>
  <c r="AE77" i="34" s="1"/>
  <c r="AM77" i="34" s="1"/>
  <c r="W79" i="34"/>
  <c r="AE79" i="34" s="1"/>
  <c r="AM79" i="34" s="1"/>
  <c r="W80" i="34"/>
  <c r="AE80" i="34" s="1"/>
  <c r="AM80" i="34" s="1"/>
  <c r="W81" i="34"/>
  <c r="AE81" i="34" s="1"/>
  <c r="AM81" i="34" s="1"/>
  <c r="W82" i="34"/>
  <c r="AE82" i="34" s="1"/>
  <c r="AM82" i="34" s="1"/>
  <c r="W83" i="34"/>
  <c r="AE83" i="34" s="1"/>
  <c r="AM83" i="34" s="1"/>
  <c r="W84" i="34"/>
  <c r="AE84" i="34" s="1"/>
  <c r="AM84" i="34" s="1"/>
  <c r="N32" i="26" l="1"/>
  <c r="N34" i="26"/>
  <c r="N35" i="26"/>
  <c r="J30" i="26" l="1"/>
  <c r="L30" i="26" s="1"/>
  <c r="J33" i="26"/>
  <c r="L33" i="26" s="1"/>
  <c r="J26" i="26"/>
  <c r="L26" i="26" s="1"/>
  <c r="J15" i="26"/>
  <c r="L15" i="26" s="1"/>
  <c r="J37" i="26"/>
  <c r="L37" i="26" s="1"/>
  <c r="J17" i="26"/>
  <c r="L17" i="26" s="1"/>
  <c r="J14" i="26"/>
  <c r="L14" i="26" s="1"/>
  <c r="J9" i="26"/>
  <c r="L9" i="26" s="1"/>
  <c r="J38" i="26"/>
  <c r="L38" i="26" s="1"/>
  <c r="J18" i="26"/>
  <c r="L18" i="26" s="1"/>
  <c r="J23" i="26"/>
  <c r="L23" i="26" s="1"/>
  <c r="J13" i="26"/>
  <c r="L13" i="26" s="1"/>
  <c r="J39" i="26"/>
  <c r="L39" i="26" s="1"/>
  <c r="J19" i="26"/>
  <c r="L19" i="26" s="1"/>
  <c r="J4" i="26"/>
  <c r="L4" i="26" s="1"/>
  <c r="N4" i="26" s="1"/>
  <c r="J22" i="26"/>
  <c r="L22" i="26" s="1"/>
  <c r="J41" i="26"/>
  <c r="L41" i="26" s="1"/>
  <c r="J8" i="26"/>
  <c r="L8" i="26" s="1"/>
  <c r="J12" i="26"/>
  <c r="L12" i="26" s="1"/>
  <c r="J24" i="26"/>
  <c r="L24" i="26" s="1"/>
  <c r="J16" i="26"/>
  <c r="L16" i="26" s="1"/>
  <c r="J31" i="26"/>
  <c r="L31" i="26" s="1"/>
  <c r="J27" i="26"/>
  <c r="L27" i="26" s="1"/>
  <c r="J35" i="26"/>
  <c r="L35" i="26" s="1"/>
  <c r="J7" i="26"/>
  <c r="L7" i="26" s="1"/>
  <c r="J25" i="26"/>
  <c r="L25" i="26" s="1"/>
  <c r="J5" i="26"/>
  <c r="L5" i="26" s="1"/>
  <c r="N5" i="26" s="1"/>
  <c r="J34" i="26"/>
  <c r="L34" i="26" s="1"/>
  <c r="J11" i="26"/>
  <c r="L11" i="26" s="1"/>
  <c r="J29" i="26"/>
  <c r="L29" i="26" s="1"/>
  <c r="J21" i="26"/>
  <c r="L21" i="26" s="1"/>
  <c r="J32" i="26"/>
  <c r="L32" i="26" s="1"/>
  <c r="J10" i="26"/>
  <c r="L10" i="26" s="1"/>
  <c r="J20" i="26"/>
  <c r="L20" i="26" s="1"/>
  <c r="J40" i="26"/>
  <c r="L40" i="26" s="1"/>
  <c r="J36" i="26"/>
  <c r="L36" i="26" s="1"/>
  <c r="J6" i="26"/>
  <c r="L6" i="26" s="1"/>
  <c r="N6" i="26" s="1"/>
  <c r="J28" i="26"/>
  <c r="L28" i="26" s="1"/>
  <c r="BO4" i="34" l="1"/>
  <c r="BO5" i="34"/>
  <c r="BO8" i="34"/>
  <c r="BO9" i="34"/>
  <c r="BO10" i="34"/>
  <c r="BO11" i="34"/>
  <c r="BO12" i="34"/>
  <c r="BO13" i="34"/>
  <c r="BO14" i="34"/>
  <c r="BO15" i="34"/>
  <c r="BO16" i="34"/>
  <c r="BO17" i="34"/>
  <c r="BO18" i="34"/>
  <c r="BO19" i="34"/>
  <c r="BO20" i="34"/>
  <c r="BO21" i="34"/>
  <c r="BO22" i="34"/>
  <c r="BO23" i="34"/>
  <c r="BO24" i="34"/>
  <c r="BO25" i="34"/>
  <c r="BO26" i="34"/>
  <c r="BO27" i="34"/>
  <c r="BO28" i="34"/>
  <c r="BO29" i="34"/>
  <c r="BO30" i="34"/>
  <c r="BO31" i="34"/>
  <c r="BO32" i="34"/>
  <c r="BO33" i="34"/>
  <c r="BO34" i="34"/>
  <c r="BO35" i="34"/>
  <c r="BO36" i="34"/>
  <c r="BO37" i="34"/>
  <c r="BO38" i="34"/>
  <c r="BO39" i="34"/>
  <c r="BO40" i="34"/>
  <c r="BO41" i="34"/>
  <c r="BO42" i="34"/>
  <c r="BO43" i="34"/>
  <c r="BO44" i="34"/>
  <c r="BO45" i="34"/>
  <c r="BO46" i="34"/>
  <c r="BO47" i="34"/>
  <c r="BO48" i="34"/>
  <c r="BO49" i="34"/>
  <c r="BO50" i="34"/>
  <c r="BO51" i="34"/>
  <c r="BO52" i="34"/>
  <c r="BO53" i="34"/>
  <c r="BO54" i="34"/>
  <c r="BO55" i="34"/>
  <c r="BO56" i="34"/>
  <c r="BO6" i="34"/>
  <c r="BO58" i="34"/>
  <c r="BO59" i="34"/>
  <c r="BO60" i="34"/>
  <c r="BO61" i="34"/>
  <c r="BO62" i="34"/>
  <c r="BO63" i="34"/>
  <c r="BO64" i="34"/>
  <c r="BO68" i="34"/>
  <c r="BO69" i="34"/>
  <c r="BO70" i="34"/>
  <c r="BO71" i="34"/>
  <c r="BO72" i="34"/>
  <c r="BO73" i="34"/>
  <c r="BO74" i="34"/>
  <c r="BO75" i="34"/>
  <c r="BO77" i="34"/>
  <c r="BO79" i="34"/>
  <c r="BO80" i="34"/>
  <c r="BO81" i="34"/>
  <c r="BO82" i="34"/>
  <c r="BO84" i="34"/>
  <c r="BS40" i="34"/>
  <c r="F80" i="34" l="1"/>
  <c r="F73" i="34"/>
  <c r="F74" i="34"/>
  <c r="F75" i="34"/>
  <c r="F77" i="34"/>
  <c r="F79" i="34"/>
  <c r="F81" i="34"/>
  <c r="F84" i="34"/>
  <c r="AH17" i="34"/>
  <c r="AH16" i="34"/>
  <c r="AH12" i="34"/>
  <c r="AH10" i="34"/>
  <c r="AH11" i="34"/>
  <c r="AH9" i="34"/>
  <c r="AH5" i="34"/>
  <c r="AH4" i="34"/>
  <c r="AH21" i="34"/>
  <c r="AH20" i="34"/>
  <c r="AH19" i="34"/>
  <c r="AH27" i="34"/>
  <c r="AH28" i="34"/>
  <c r="AH29" i="34"/>
  <c r="AH30" i="34"/>
  <c r="AH32" i="34"/>
  <c r="AH34" i="34"/>
  <c r="AH36" i="34"/>
  <c r="AH40" i="34"/>
  <c r="AH41" i="34"/>
  <c r="AH43" i="34"/>
  <c r="AH44" i="34"/>
  <c r="AH45" i="34"/>
  <c r="AH46" i="34"/>
  <c r="AH47" i="34"/>
  <c r="AH52" i="34"/>
  <c r="N29" i="24"/>
  <c r="AU47" i="34"/>
  <c r="BC47" i="34" s="1"/>
  <c r="BK47" i="34" s="1"/>
  <c r="AU32" i="34"/>
  <c r="BC32" i="34" s="1"/>
  <c r="BK32" i="34" s="1"/>
  <c r="N31" i="24" l="1"/>
  <c r="J32" i="24" l="1"/>
  <c r="J13" i="24" l="1"/>
  <c r="L13" i="24" s="1"/>
  <c r="L32" i="24"/>
  <c r="J6" i="24"/>
  <c r="L6" i="24" s="1"/>
  <c r="N6" i="24" s="1"/>
  <c r="J16" i="24"/>
  <c r="L16" i="24" s="1"/>
  <c r="J39" i="24"/>
  <c r="L39" i="24" s="1"/>
  <c r="J8" i="24"/>
  <c r="L8" i="24" s="1"/>
  <c r="J27" i="24"/>
  <c r="L27" i="24" s="1"/>
  <c r="J41" i="24"/>
  <c r="L41" i="24" s="1"/>
  <c r="J33" i="24"/>
  <c r="L33" i="24" s="1"/>
  <c r="J7" i="24"/>
  <c r="L7" i="24" s="1"/>
  <c r="J26" i="24"/>
  <c r="L26" i="24" s="1"/>
  <c r="J18" i="24"/>
  <c r="L18" i="24" s="1"/>
  <c r="J40" i="24"/>
  <c r="L40" i="24" s="1"/>
  <c r="J23" i="24"/>
  <c r="L23" i="24" s="1"/>
  <c r="J14" i="24"/>
  <c r="L14" i="24" s="1"/>
  <c r="J24" i="24"/>
  <c r="L24" i="24" s="1"/>
  <c r="J34" i="24"/>
  <c r="L34" i="24" s="1"/>
  <c r="J20" i="24"/>
  <c r="L20" i="24" s="1"/>
  <c r="J4" i="24"/>
  <c r="L4" i="24" s="1"/>
  <c r="N4" i="24" s="1"/>
  <c r="J30" i="24"/>
  <c r="L30" i="24" s="1"/>
  <c r="J35" i="24"/>
  <c r="L35" i="24" s="1"/>
  <c r="J12" i="24"/>
  <c r="L12" i="24" s="1"/>
  <c r="J5" i="24"/>
  <c r="L5" i="24" s="1"/>
  <c r="N5" i="24" s="1"/>
  <c r="J11" i="24"/>
  <c r="L11" i="24" s="1"/>
  <c r="J37" i="24"/>
  <c r="L37" i="24" s="1"/>
  <c r="J22" i="24"/>
  <c r="L22" i="24" s="1"/>
  <c r="J29" i="24"/>
  <c r="L29" i="24" s="1"/>
  <c r="J31" i="24"/>
  <c r="L31" i="24" s="1"/>
  <c r="J43" i="24"/>
  <c r="L43" i="24" s="1"/>
  <c r="J9" i="24"/>
  <c r="L9" i="24" s="1"/>
  <c r="J10" i="24"/>
  <c r="L10" i="24" s="1"/>
  <c r="J25" i="24"/>
  <c r="L25" i="24" s="1"/>
  <c r="J42" i="24"/>
  <c r="L42" i="24" s="1"/>
  <c r="J21" i="24"/>
  <c r="L21" i="24" s="1"/>
  <c r="J17" i="24"/>
  <c r="L17" i="24" s="1"/>
  <c r="J28" i="24"/>
  <c r="L28" i="24" s="1"/>
  <c r="J38" i="24"/>
  <c r="L38" i="24" s="1"/>
  <c r="J19" i="24"/>
  <c r="L19" i="24" s="1"/>
  <c r="J15" i="24"/>
  <c r="L15" i="24" s="1"/>
  <c r="J36" i="24"/>
  <c r="L36" i="24" s="1"/>
  <c r="J34" i="22" l="1"/>
  <c r="L34" i="22"/>
  <c r="N28" i="22" l="1"/>
  <c r="N29" i="22" l="1"/>
  <c r="N30" i="22" l="1"/>
  <c r="N31" i="22"/>
  <c r="N25" i="22"/>
  <c r="J6" i="22" l="1"/>
  <c r="L6" i="22" s="1"/>
  <c r="N6" i="22" s="1"/>
  <c r="J33" i="22" l="1"/>
  <c r="L33" i="22" s="1"/>
  <c r="J23" i="22"/>
  <c r="L23" i="22" s="1"/>
  <c r="J5" i="22"/>
  <c r="L5" i="22" s="1"/>
  <c r="N5" i="22" s="1"/>
  <c r="J18" i="22"/>
  <c r="L18" i="22" s="1"/>
  <c r="J38" i="22"/>
  <c r="L38" i="22" s="1"/>
  <c r="J9" i="22"/>
  <c r="L9" i="22" s="1"/>
  <c r="J10" i="22"/>
  <c r="L10" i="22" s="1"/>
  <c r="J25" i="22"/>
  <c r="L25" i="22" s="1"/>
  <c r="J40" i="22"/>
  <c r="L40" i="22" s="1"/>
  <c r="J4" i="22"/>
  <c r="L4" i="22" s="1"/>
  <c r="N4" i="22" s="1"/>
  <c r="J14" i="22"/>
  <c r="L14" i="22" s="1"/>
  <c r="J39" i="22"/>
  <c r="L39" i="22" s="1"/>
  <c r="O29" i="34" l="1"/>
  <c r="AU21" i="34"/>
  <c r="BC21" i="34" s="1"/>
  <c r="BK21" i="34" s="1"/>
  <c r="AU27" i="34"/>
  <c r="BC27" i="34" s="1"/>
  <c r="BK27" i="34" s="1"/>
  <c r="AU43" i="34"/>
  <c r="BC43" i="34" s="1"/>
  <c r="BK43" i="34" s="1"/>
  <c r="AU46" i="34"/>
  <c r="BC46" i="34" s="1"/>
  <c r="BK46" i="34" s="1"/>
  <c r="AU52" i="34"/>
  <c r="BC52" i="34" s="1"/>
  <c r="BK52" i="34" s="1"/>
  <c r="R10" i="34"/>
  <c r="R11" i="34"/>
  <c r="R12" i="34"/>
  <c r="R16" i="34"/>
  <c r="R17" i="34"/>
  <c r="R18" i="34"/>
  <c r="R20" i="34"/>
  <c r="R21" i="34"/>
  <c r="R23" i="34"/>
  <c r="R27" i="34"/>
  <c r="R28" i="34"/>
  <c r="R29" i="34"/>
  <c r="R30" i="34"/>
  <c r="R35" i="34"/>
  <c r="R37" i="34"/>
  <c r="R39" i="34"/>
  <c r="R40" i="34"/>
  <c r="R41" i="34"/>
  <c r="R43" i="34"/>
  <c r="R44" i="34"/>
  <c r="R45" i="34"/>
  <c r="R5" i="34"/>
  <c r="R9" i="34"/>
  <c r="N22" i="31"/>
  <c r="N21" i="31"/>
  <c r="N25" i="33"/>
  <c r="N26" i="33"/>
  <c r="N30" i="31"/>
  <c r="N34" i="31"/>
  <c r="W29" i="34" l="1"/>
  <c r="AE29" i="34" s="1"/>
  <c r="AM29" i="34" s="1"/>
  <c r="AU29" i="34" s="1"/>
  <c r="BC29" i="34" s="1"/>
  <c r="BK29" i="34" s="1"/>
  <c r="J16" i="31"/>
  <c r="L16" i="31" s="1"/>
  <c r="J29" i="31" l="1"/>
  <c r="L29" i="31" s="1"/>
  <c r="J13" i="31"/>
  <c r="L13" i="31" s="1"/>
  <c r="J23" i="31"/>
  <c r="L23" i="31" s="1"/>
  <c r="J34" i="31"/>
  <c r="L34" i="31" s="1"/>
  <c r="O54" i="34" l="1"/>
  <c r="W54" i="34" s="1"/>
  <c r="AE54" i="34" s="1"/>
  <c r="AM54" i="34" s="1"/>
  <c r="AU54" i="34" s="1"/>
  <c r="BC54" i="34" s="1"/>
  <c r="BK54" i="34" s="1"/>
  <c r="O45" i="34"/>
  <c r="O44" i="34"/>
  <c r="O41" i="34"/>
  <c r="O40" i="34"/>
  <c r="O35" i="34"/>
  <c r="W35" i="34" s="1"/>
  <c r="AE35" i="34" s="1"/>
  <c r="AM35" i="34" s="1"/>
  <c r="AU35" i="34" s="1"/>
  <c r="BC35" i="34" s="1"/>
  <c r="BK35" i="34" s="1"/>
  <c r="O36" i="34"/>
  <c r="O34" i="34"/>
  <c r="O30" i="34"/>
  <c r="O28" i="34"/>
  <c r="O23" i="34"/>
  <c r="W23" i="34" s="1"/>
  <c r="AE23" i="34" s="1"/>
  <c r="AM23" i="34" s="1"/>
  <c r="AU23" i="34" s="1"/>
  <c r="BC23" i="34" s="1"/>
  <c r="BK23" i="34" s="1"/>
  <c r="O17" i="34"/>
  <c r="O18" i="34"/>
  <c r="W18" i="34" s="1"/>
  <c r="AE18" i="34" s="1"/>
  <c r="AM18" i="34" s="1"/>
  <c r="AU18" i="34" s="1"/>
  <c r="BC18" i="34" s="1"/>
  <c r="BK18" i="34" s="1"/>
  <c r="O19" i="34"/>
  <c r="O20" i="34"/>
  <c r="O16" i="34"/>
  <c r="O12" i="34"/>
  <c r="O11" i="34"/>
  <c r="O10" i="34"/>
  <c r="O9" i="34"/>
  <c r="O5" i="34"/>
  <c r="O4" i="34"/>
  <c r="W4" i="34" s="1"/>
  <c r="AE4" i="34" s="1"/>
  <c r="AM4" i="34" s="1"/>
  <c r="AU4" i="34" s="1"/>
  <c r="BC4" i="34" s="1"/>
  <c r="BK4" i="34" s="1"/>
  <c r="F60" i="34"/>
  <c r="F83" i="34"/>
  <c r="W44" i="34" l="1"/>
  <c r="AE44" i="34" s="1"/>
  <c r="AM44" i="34" s="1"/>
  <c r="AU44" i="34" s="1"/>
  <c r="BC44" i="34" s="1"/>
  <c r="BK44" i="34" s="1"/>
  <c r="W11" i="34"/>
  <c r="AE11" i="34" s="1"/>
  <c r="AM11" i="34" s="1"/>
  <c r="AU11" i="34" s="1"/>
  <c r="BC11" i="34" s="1"/>
  <c r="BK11" i="34" s="1"/>
  <c r="W19" i="34"/>
  <c r="AE19" i="34" s="1"/>
  <c r="AM19" i="34" s="1"/>
  <c r="AU19" i="34" s="1"/>
  <c r="BC19" i="34" s="1"/>
  <c r="BK19" i="34" s="1"/>
  <c r="W28" i="34"/>
  <c r="AE28" i="34" s="1"/>
  <c r="AM28" i="34" s="1"/>
  <c r="AU28" i="34" s="1"/>
  <c r="BC28" i="34" s="1"/>
  <c r="BK28" i="34" s="1"/>
  <c r="W45" i="34"/>
  <c r="AE45" i="34" s="1"/>
  <c r="AM45" i="34" s="1"/>
  <c r="AU45" i="34" s="1"/>
  <c r="BC45" i="34" s="1"/>
  <c r="BK45" i="34" s="1"/>
  <c r="W30" i="34"/>
  <c r="AE30" i="34" s="1"/>
  <c r="AM30" i="34" s="1"/>
  <c r="AU30" i="34" s="1"/>
  <c r="BC30" i="34" s="1"/>
  <c r="BK30" i="34" s="1"/>
  <c r="W40" i="34"/>
  <c r="AE40" i="34" s="1"/>
  <c r="AM40" i="34" s="1"/>
  <c r="AU40" i="34" s="1"/>
  <c r="BC40" i="34" s="1"/>
  <c r="BK40" i="34" s="1"/>
  <c r="W9" i="34"/>
  <c r="AE9" i="34" s="1"/>
  <c r="AM9" i="34" s="1"/>
  <c r="AU9" i="34" s="1"/>
  <c r="BC9" i="34" s="1"/>
  <c r="BK9" i="34" s="1"/>
  <c r="W16" i="34"/>
  <c r="AE16" i="34" s="1"/>
  <c r="AM16" i="34" s="1"/>
  <c r="AU16" i="34" s="1"/>
  <c r="BC16" i="34" s="1"/>
  <c r="BK16" i="34" s="1"/>
  <c r="W17" i="34"/>
  <c r="AE17" i="34" s="1"/>
  <c r="AM17" i="34" s="1"/>
  <c r="AU17" i="34" s="1"/>
  <c r="BC17" i="34" s="1"/>
  <c r="BK17" i="34" s="1"/>
  <c r="W34" i="34"/>
  <c r="AE34" i="34" s="1"/>
  <c r="AM34" i="34" s="1"/>
  <c r="AU34" i="34" s="1"/>
  <c r="BC34" i="34" s="1"/>
  <c r="BK34" i="34" s="1"/>
  <c r="W41" i="34"/>
  <c r="AE41" i="34" s="1"/>
  <c r="AM41" i="34" s="1"/>
  <c r="AU41" i="34" s="1"/>
  <c r="BC41" i="34" s="1"/>
  <c r="BK41" i="34" s="1"/>
  <c r="W10" i="34"/>
  <c r="AE10" i="34" s="1"/>
  <c r="AM10" i="34" s="1"/>
  <c r="AU10" i="34" s="1"/>
  <c r="BC10" i="34" s="1"/>
  <c r="BK10" i="34" s="1"/>
  <c r="W20" i="34"/>
  <c r="AE20" i="34" s="1"/>
  <c r="AM20" i="34" s="1"/>
  <c r="AU20" i="34" s="1"/>
  <c r="BC20" i="34" s="1"/>
  <c r="BK20" i="34" s="1"/>
  <c r="W36" i="34"/>
  <c r="AE36" i="34" s="1"/>
  <c r="AM36" i="34" s="1"/>
  <c r="AU36" i="34" s="1"/>
  <c r="BC36" i="34" s="1"/>
  <c r="BK36" i="34" s="1"/>
  <c r="W5" i="34"/>
  <c r="AE5" i="34" s="1"/>
  <c r="AM5" i="34" s="1"/>
  <c r="AU5" i="34" s="1"/>
  <c r="BC5" i="34" s="1"/>
  <c r="BK5" i="34" s="1"/>
  <c r="W12" i="34"/>
  <c r="AE12" i="34" s="1"/>
  <c r="AM12" i="34" s="1"/>
  <c r="AU12" i="34" s="1"/>
  <c r="BC12" i="34" s="1"/>
  <c r="BK12" i="34" s="1"/>
  <c r="I40" i="33"/>
  <c r="H40" i="33"/>
  <c r="F46" i="34" l="1"/>
  <c r="F48" i="34"/>
  <c r="F51" i="34"/>
  <c r="F53" i="34"/>
  <c r="F19" i="34"/>
  <c r="F21" i="34"/>
  <c r="F23" i="34"/>
  <c r="F25" i="34"/>
  <c r="F26" i="34"/>
  <c r="F27" i="34"/>
  <c r="F28" i="34"/>
  <c r="F30" i="34"/>
  <c r="F31" i="34"/>
  <c r="F37" i="34"/>
  <c r="F38" i="34"/>
  <c r="F41" i="34"/>
  <c r="F8" i="34" l="1"/>
  <c r="BO83" i="34"/>
  <c r="F70" i="34"/>
  <c r="F58" i="34"/>
  <c r="F71" i="34"/>
  <c r="F72" i="34"/>
  <c r="F55" i="34"/>
  <c r="F44" i="34"/>
  <c r="BS12" i="34"/>
  <c r="BS4" i="34" l="1"/>
  <c r="BQ88" i="34"/>
  <c r="J34" i="33"/>
  <c r="L34" i="33"/>
  <c r="L37" i="33" l="1"/>
  <c r="L31" i="33"/>
  <c r="L33" i="33"/>
  <c r="L36" i="33"/>
  <c r="J16" i="33"/>
  <c r="J13" i="33"/>
  <c r="L13" i="33" s="1"/>
  <c r="J15" i="33"/>
  <c r="J26" i="33"/>
  <c r="J37" i="33"/>
  <c r="J11" i="33"/>
  <c r="J31" i="33"/>
  <c r="J33" i="33"/>
  <c r="J36" i="33"/>
  <c r="J9" i="33"/>
  <c r="L9" i="33" s="1"/>
  <c r="J7" i="33"/>
  <c r="L7" i="33" s="1"/>
  <c r="J22" i="33"/>
  <c r="L22" i="33" s="1"/>
  <c r="L27" i="33"/>
  <c r="J27" i="33"/>
  <c r="J10" i="33"/>
  <c r="L10" i="33" s="1"/>
  <c r="J12" i="33"/>
  <c r="L12" i="33" s="1"/>
  <c r="J4" i="33"/>
  <c r="L38" i="33"/>
  <c r="J38" i="33"/>
  <c r="L35" i="33"/>
  <c r="J35" i="33"/>
  <c r="J23" i="33"/>
  <c r="L23" i="33" s="1"/>
  <c r="L39" i="33"/>
  <c r="J39" i="33"/>
  <c r="J21" i="33"/>
  <c r="J19" i="33"/>
  <c r="J8" i="33"/>
  <c r="L8" i="33" s="1"/>
  <c r="J25" i="33"/>
  <c r="L25" i="33" s="1"/>
  <c r="L30" i="33"/>
  <c r="J30" i="33"/>
  <c r="J18" i="33"/>
  <c r="J5" i="33"/>
  <c r="L5" i="33" s="1"/>
  <c r="N5" i="33" s="1"/>
  <c r="L28" i="33"/>
  <c r="J28" i="33"/>
  <c r="J24" i="33"/>
  <c r="L24" i="33" s="1"/>
  <c r="J14" i="33"/>
  <c r="L14" i="33" s="1"/>
  <c r="J6" i="33"/>
  <c r="L32" i="33"/>
  <c r="J32" i="33"/>
  <c r="L29" i="33"/>
  <c r="J29" i="33"/>
  <c r="J20" i="33"/>
  <c r="J17" i="33"/>
  <c r="L17" i="33" s="1"/>
  <c r="J32" i="31"/>
  <c r="L32" i="31" s="1"/>
  <c r="J27" i="31"/>
  <c r="L27" i="31" s="1"/>
  <c r="J17" i="31"/>
  <c r="L17" i="31" s="1"/>
  <c r="J31" i="31"/>
  <c r="L31" i="31" s="1"/>
  <c r="J25" i="31"/>
  <c r="L25" i="31" s="1"/>
  <c r="J4" i="31"/>
  <c r="L4" i="31" s="1"/>
  <c r="N4" i="31" s="1"/>
  <c r="J19" i="31"/>
  <c r="L19" i="31" s="1"/>
  <c r="J21" i="31"/>
  <c r="L21" i="31" s="1"/>
  <c r="J8" i="31"/>
  <c r="L8" i="31" s="1"/>
  <c r="J14" i="31"/>
  <c r="L14" i="31" s="1"/>
  <c r="J7" i="31"/>
  <c r="L7" i="31" s="1"/>
  <c r="J30" i="31"/>
  <c r="L30" i="31" s="1"/>
  <c r="J15" i="31"/>
  <c r="L15" i="31" s="1"/>
  <c r="J5" i="31"/>
  <c r="L5" i="31" s="1"/>
  <c r="N5" i="31" s="1"/>
  <c r="J33" i="31"/>
  <c r="L33" i="31" s="1"/>
  <c r="J20" i="31"/>
  <c r="L20" i="31" s="1"/>
  <c r="J12" i="31"/>
  <c r="L12" i="31" s="1"/>
  <c r="J9" i="31"/>
  <c r="L9" i="31" s="1"/>
  <c r="J28" i="31"/>
  <c r="L28" i="31" s="1"/>
  <c r="J22" i="31"/>
  <c r="L22" i="31" s="1"/>
  <c r="J18" i="31"/>
  <c r="L18" i="31" s="1"/>
  <c r="J26" i="31"/>
  <c r="L26" i="31" s="1"/>
  <c r="J24" i="31"/>
  <c r="L24" i="31" s="1"/>
  <c r="J11" i="31"/>
  <c r="L11" i="31" s="1"/>
  <c r="J10" i="31"/>
  <c r="L10" i="31" s="1"/>
  <c r="J6" i="31"/>
  <c r="L6" i="31" s="1"/>
  <c r="N6" i="31" s="1"/>
  <c r="BC55" i="10"/>
  <c r="AX55" i="10"/>
  <c r="L26" i="33" l="1"/>
  <c r="L18" i="33"/>
  <c r="L15" i="33"/>
  <c r="L20" i="33"/>
  <c r="L19" i="33"/>
  <c r="L11" i="33"/>
  <c r="L6" i="33"/>
  <c r="N6" i="33" s="1"/>
  <c r="L21" i="33"/>
  <c r="L4" i="33"/>
  <c r="N4" i="33" s="1"/>
  <c r="L16" i="33"/>
  <c r="BD82" i="10"/>
  <c r="AV82" i="10"/>
  <c r="AN82" i="10"/>
  <c r="AF82" i="10"/>
  <c r="X82" i="10"/>
  <c r="P82" i="10"/>
  <c r="H82" i="10"/>
  <c r="BQ79" i="10"/>
  <c r="BO79" i="10"/>
  <c r="BF79" i="10"/>
  <c r="AX79" i="10"/>
  <c r="AP79" i="10"/>
  <c r="AH79" i="10"/>
  <c r="Z79" i="10"/>
  <c r="R79" i="10"/>
  <c r="O79" i="10"/>
  <c r="W79" i="10" s="1"/>
  <c r="AE79" i="10" s="1"/>
  <c r="AM79" i="10" s="1"/>
  <c r="AU79" i="10" s="1"/>
  <c r="BC79" i="10" s="1"/>
  <c r="BK79" i="10" s="1"/>
  <c r="J79" i="10"/>
  <c r="BQ78" i="10"/>
  <c r="BS78" i="10" s="1"/>
  <c r="BO78" i="10"/>
  <c r="BF78" i="10"/>
  <c r="AX78" i="10"/>
  <c r="AP78" i="10"/>
  <c r="AH78" i="10"/>
  <c r="Z78" i="10"/>
  <c r="R78" i="10"/>
  <c r="O78" i="10"/>
  <c r="W78" i="10" s="1"/>
  <c r="AE78" i="10" s="1"/>
  <c r="AM78" i="10" s="1"/>
  <c r="AU78" i="10" s="1"/>
  <c r="BC78" i="10" s="1"/>
  <c r="BK78" i="10" s="1"/>
  <c r="J78" i="10"/>
  <c r="F78" i="10"/>
  <c r="BQ77" i="10"/>
  <c r="BS77" i="10" s="1"/>
  <c r="BO77" i="10"/>
  <c r="BC77" i="10"/>
  <c r="AX77" i="10"/>
  <c r="F77" i="10"/>
  <c r="BQ76" i="10"/>
  <c r="BS76" i="10" s="1"/>
  <c r="BO76" i="10"/>
  <c r="BC76" i="10"/>
  <c r="AX76" i="10"/>
  <c r="F76" i="10"/>
  <c r="BQ75" i="10"/>
  <c r="BS75" i="10" s="1"/>
  <c r="BO75" i="10"/>
  <c r="BC75" i="10"/>
  <c r="AX75" i="10"/>
  <c r="F75" i="10"/>
  <c r="BQ74" i="10"/>
  <c r="BS74" i="10" s="1"/>
  <c r="BO74" i="10"/>
  <c r="BC74" i="10"/>
  <c r="AX74" i="10"/>
  <c r="F74" i="10"/>
  <c r="BQ73" i="10"/>
  <c r="BS73" i="10" s="1"/>
  <c r="BO73" i="10"/>
  <c r="BC73" i="10"/>
  <c r="AX73" i="10"/>
  <c r="F73" i="10"/>
  <c r="BQ72" i="10"/>
  <c r="BS72" i="10" s="1"/>
  <c r="BO72" i="10"/>
  <c r="BC72" i="10"/>
  <c r="AX72" i="10"/>
  <c r="F72" i="10"/>
  <c r="BQ71" i="10"/>
  <c r="BS71" i="10" s="1"/>
  <c r="BO71" i="10"/>
  <c r="BF71" i="10"/>
  <c r="AX71" i="10"/>
  <c r="AP71" i="10"/>
  <c r="AH71" i="10"/>
  <c r="Z71" i="10"/>
  <c r="R71" i="10"/>
  <c r="O71" i="10"/>
  <c r="W71" i="10" s="1"/>
  <c r="AE71" i="10" s="1"/>
  <c r="AM71" i="10" s="1"/>
  <c r="AU71" i="10" s="1"/>
  <c r="BC71" i="10" s="1"/>
  <c r="BK71" i="10" s="1"/>
  <c r="J71" i="10"/>
  <c r="F71" i="10"/>
  <c r="BQ70" i="10"/>
  <c r="BS70" i="10" s="1"/>
  <c r="BO70" i="10"/>
  <c r="BF70" i="10"/>
  <c r="AX70" i="10"/>
  <c r="AP70" i="10"/>
  <c r="AH70" i="10"/>
  <c r="Z70" i="10"/>
  <c r="R70" i="10"/>
  <c r="O70" i="10"/>
  <c r="W70" i="10" s="1"/>
  <c r="AE70" i="10" s="1"/>
  <c r="AM70" i="10" s="1"/>
  <c r="AU70" i="10" s="1"/>
  <c r="BC70" i="10" s="1"/>
  <c r="BK70" i="10" s="1"/>
  <c r="J70" i="10"/>
  <c r="F70" i="10"/>
  <c r="BQ69" i="10"/>
  <c r="BS69" i="10" s="1"/>
  <c r="BO69" i="10"/>
  <c r="BF69" i="10"/>
  <c r="AX69" i="10"/>
  <c r="AP69" i="10"/>
  <c r="AH69" i="10"/>
  <c r="Z69" i="10"/>
  <c r="R69" i="10"/>
  <c r="O69" i="10"/>
  <c r="W69" i="10" s="1"/>
  <c r="AE69" i="10" s="1"/>
  <c r="AM69" i="10" s="1"/>
  <c r="AU69" i="10" s="1"/>
  <c r="BC69" i="10" s="1"/>
  <c r="BK69" i="10" s="1"/>
  <c r="J69" i="10"/>
  <c r="F69" i="10"/>
  <c r="BQ68" i="10"/>
  <c r="BS68" i="10" s="1"/>
  <c r="BO68" i="10"/>
  <c r="BF68" i="10"/>
  <c r="AX68" i="10"/>
  <c r="AP68" i="10"/>
  <c r="AH68" i="10"/>
  <c r="Z68" i="10"/>
  <c r="R68" i="10"/>
  <c r="O68" i="10"/>
  <c r="W68" i="10" s="1"/>
  <c r="AE68" i="10" s="1"/>
  <c r="AM68" i="10" s="1"/>
  <c r="AU68" i="10" s="1"/>
  <c r="BC68" i="10" s="1"/>
  <c r="BK68" i="10" s="1"/>
  <c r="J68" i="10"/>
  <c r="F68" i="10"/>
  <c r="BQ67" i="10"/>
  <c r="BO67" i="10"/>
  <c r="BF67" i="10"/>
  <c r="AX67" i="10"/>
  <c r="AP67" i="10"/>
  <c r="AH67" i="10"/>
  <c r="Z67" i="10"/>
  <c r="R67" i="10"/>
  <c r="O67" i="10"/>
  <c r="W67" i="10" s="1"/>
  <c r="AE67" i="10" s="1"/>
  <c r="AM67" i="10" s="1"/>
  <c r="AU67" i="10" s="1"/>
  <c r="BC67" i="10" s="1"/>
  <c r="BK67" i="10" s="1"/>
  <c r="J67" i="10"/>
  <c r="F67" i="10"/>
  <c r="BQ66" i="10"/>
  <c r="BS66" i="10" s="1"/>
  <c r="BO66" i="10"/>
  <c r="BF66" i="10"/>
  <c r="AX66" i="10"/>
  <c r="AP66" i="10"/>
  <c r="AH66" i="10"/>
  <c r="Z66" i="10"/>
  <c r="R66" i="10"/>
  <c r="O66" i="10"/>
  <c r="W66" i="10" s="1"/>
  <c r="AE66" i="10" s="1"/>
  <c r="AM66" i="10" s="1"/>
  <c r="AU66" i="10" s="1"/>
  <c r="BC66" i="10" s="1"/>
  <c r="BK66" i="10" s="1"/>
  <c r="J66" i="10"/>
  <c r="F66" i="10"/>
  <c r="BQ65" i="10"/>
  <c r="BO65" i="10"/>
  <c r="BF65" i="10"/>
  <c r="AX65" i="10"/>
  <c r="AP65" i="10"/>
  <c r="AH65" i="10"/>
  <c r="Z65" i="10"/>
  <c r="R65" i="10"/>
  <c r="O65" i="10"/>
  <c r="W65" i="10" s="1"/>
  <c r="AE65" i="10" s="1"/>
  <c r="AM65" i="10" s="1"/>
  <c r="AU65" i="10" s="1"/>
  <c r="BC65" i="10" s="1"/>
  <c r="BK65" i="10" s="1"/>
  <c r="J65" i="10"/>
  <c r="F65" i="10"/>
  <c r="BQ64" i="10"/>
  <c r="BS64" i="10" s="1"/>
  <c r="BO64" i="10"/>
  <c r="BF64" i="10"/>
  <c r="AX64" i="10"/>
  <c r="AP64" i="10"/>
  <c r="AH64" i="10"/>
  <c r="Z64" i="10"/>
  <c r="R64" i="10"/>
  <c r="O64" i="10"/>
  <c r="W64" i="10" s="1"/>
  <c r="AE64" i="10" s="1"/>
  <c r="AM64" i="10" s="1"/>
  <c r="AU64" i="10" s="1"/>
  <c r="BC64" i="10" s="1"/>
  <c r="BK64" i="10" s="1"/>
  <c r="J64" i="10"/>
  <c r="F64" i="10"/>
  <c r="BQ63" i="10"/>
  <c r="BO63" i="10"/>
  <c r="BF63" i="10"/>
  <c r="AX63" i="10"/>
  <c r="AP63" i="10"/>
  <c r="AH63" i="10"/>
  <c r="Z63" i="10"/>
  <c r="R63" i="10"/>
  <c r="O63" i="10"/>
  <c r="W63" i="10" s="1"/>
  <c r="AE63" i="10" s="1"/>
  <c r="AM63" i="10" s="1"/>
  <c r="AU63" i="10" s="1"/>
  <c r="BC63" i="10" s="1"/>
  <c r="BK63" i="10" s="1"/>
  <c r="J63" i="10"/>
  <c r="F63" i="10"/>
  <c r="BQ62" i="10"/>
  <c r="BO62" i="10"/>
  <c r="BF62" i="10"/>
  <c r="AX62" i="10"/>
  <c r="AP62" i="10"/>
  <c r="AH62" i="10"/>
  <c r="Z62" i="10"/>
  <c r="R62" i="10"/>
  <c r="O62" i="10"/>
  <c r="W62" i="10" s="1"/>
  <c r="AE62" i="10" s="1"/>
  <c r="AM62" i="10" s="1"/>
  <c r="AU62" i="10" s="1"/>
  <c r="BC62" i="10" s="1"/>
  <c r="BK62" i="10" s="1"/>
  <c r="J62" i="10"/>
  <c r="BQ61" i="10"/>
  <c r="BO61" i="10"/>
  <c r="BF61" i="10"/>
  <c r="AX61" i="10"/>
  <c r="AP61" i="10"/>
  <c r="AH61" i="10"/>
  <c r="Z61" i="10"/>
  <c r="R61" i="10"/>
  <c r="O61" i="10"/>
  <c r="W61" i="10" s="1"/>
  <c r="AE61" i="10" s="1"/>
  <c r="AM61" i="10" s="1"/>
  <c r="AU61" i="10" s="1"/>
  <c r="BC61" i="10" s="1"/>
  <c r="BK61" i="10" s="1"/>
  <c r="J61" i="10"/>
  <c r="BQ60" i="10"/>
  <c r="BO60" i="10"/>
  <c r="BF60" i="10"/>
  <c r="AX60" i="10"/>
  <c r="AP60" i="10"/>
  <c r="AH60" i="10"/>
  <c r="Z60" i="10"/>
  <c r="R60" i="10"/>
  <c r="O60" i="10"/>
  <c r="W60" i="10" s="1"/>
  <c r="AE60" i="10" s="1"/>
  <c r="AM60" i="10" s="1"/>
  <c r="AU60" i="10" s="1"/>
  <c r="BC60" i="10" s="1"/>
  <c r="BK60" i="10" s="1"/>
  <c r="J60" i="10"/>
  <c r="BQ59" i="10"/>
  <c r="BO59" i="10"/>
  <c r="BF59" i="10"/>
  <c r="AX59" i="10"/>
  <c r="AP59" i="10"/>
  <c r="AH59" i="10"/>
  <c r="Z59" i="10"/>
  <c r="R59" i="10"/>
  <c r="O59" i="10"/>
  <c r="W59" i="10" s="1"/>
  <c r="AE59" i="10" s="1"/>
  <c r="AM59" i="10" s="1"/>
  <c r="AU59" i="10" s="1"/>
  <c r="BC59" i="10" s="1"/>
  <c r="BK59" i="10" s="1"/>
  <c r="J59" i="10"/>
  <c r="F59" i="10"/>
  <c r="BQ58" i="10"/>
  <c r="BS58" i="10" s="1"/>
  <c r="BO58" i="10"/>
  <c r="BF58" i="10"/>
  <c r="AX58" i="10"/>
  <c r="AP58" i="10"/>
  <c r="AH58" i="10"/>
  <c r="Z58" i="10"/>
  <c r="R58" i="10"/>
  <c r="O58" i="10"/>
  <c r="W58" i="10" s="1"/>
  <c r="AE58" i="10" s="1"/>
  <c r="AM58" i="10" s="1"/>
  <c r="AU58" i="10" s="1"/>
  <c r="BC58" i="10" s="1"/>
  <c r="BK58" i="10" s="1"/>
  <c r="J58" i="10"/>
  <c r="F58" i="10"/>
  <c r="BQ57" i="10"/>
  <c r="BS57" i="10" s="1"/>
  <c r="BO57" i="10"/>
  <c r="BF57" i="10"/>
  <c r="AX57" i="10"/>
  <c r="AP57" i="10"/>
  <c r="AH57" i="10"/>
  <c r="Z57" i="10"/>
  <c r="R57" i="10"/>
  <c r="O57" i="10"/>
  <c r="W57" i="10" s="1"/>
  <c r="AE57" i="10" s="1"/>
  <c r="AM57" i="10" s="1"/>
  <c r="AU57" i="10" s="1"/>
  <c r="BC57" i="10" s="1"/>
  <c r="BK57" i="10" s="1"/>
  <c r="J57" i="10"/>
  <c r="F57" i="10"/>
  <c r="BQ56" i="10"/>
  <c r="BO56" i="10"/>
  <c r="BF56" i="10"/>
  <c r="AP56" i="10"/>
  <c r="AH56" i="10"/>
  <c r="Z56" i="10"/>
  <c r="R56" i="10"/>
  <c r="O56" i="10"/>
  <c r="W56" i="10" s="1"/>
  <c r="AE56" i="10" s="1"/>
  <c r="AM56" i="10" s="1"/>
  <c r="AU56" i="10" s="1"/>
  <c r="BC56" i="10" s="1"/>
  <c r="BK56" i="10" s="1"/>
  <c r="J56" i="10"/>
  <c r="F56" i="10"/>
  <c r="BQ55" i="10"/>
  <c r="BS55" i="10" s="1"/>
  <c r="BO55" i="10"/>
  <c r="BQ54" i="10"/>
  <c r="BS54" i="10" s="1"/>
  <c r="BO54" i="10"/>
  <c r="BF54" i="10"/>
  <c r="AX54" i="10"/>
  <c r="AP54" i="10"/>
  <c r="AH54" i="10"/>
  <c r="Z54" i="10"/>
  <c r="R54" i="10"/>
  <c r="O54" i="10"/>
  <c r="W54" i="10" s="1"/>
  <c r="AE54" i="10" s="1"/>
  <c r="AM54" i="10" s="1"/>
  <c r="AU54" i="10" s="1"/>
  <c r="BC54" i="10" s="1"/>
  <c r="BK54" i="10" s="1"/>
  <c r="J54" i="10"/>
  <c r="BQ53" i="10"/>
  <c r="BO53" i="10"/>
  <c r="BF53" i="10"/>
  <c r="AX53" i="10"/>
  <c r="AP53" i="10"/>
  <c r="AH53" i="10"/>
  <c r="Z53" i="10"/>
  <c r="R53" i="10"/>
  <c r="O53" i="10"/>
  <c r="W53" i="10" s="1"/>
  <c r="AE53" i="10" s="1"/>
  <c r="AM53" i="10" s="1"/>
  <c r="AU53" i="10" s="1"/>
  <c r="BC53" i="10" s="1"/>
  <c r="BK53" i="10" s="1"/>
  <c r="J53" i="10"/>
  <c r="F53" i="10"/>
  <c r="BQ52" i="10"/>
  <c r="BS52" i="10" s="1"/>
  <c r="BO52" i="10"/>
  <c r="BF52" i="10"/>
  <c r="AX52" i="10"/>
  <c r="AP52" i="10"/>
  <c r="AH52" i="10"/>
  <c r="Z52" i="10"/>
  <c r="R52" i="10"/>
  <c r="O52" i="10"/>
  <c r="W52" i="10"/>
  <c r="AE52" i="10" s="1"/>
  <c r="AM52" i="10" s="1"/>
  <c r="AU52" i="10" s="1"/>
  <c r="BC52" i="10" s="1"/>
  <c r="BK52" i="10" s="1"/>
  <c r="J52" i="10"/>
  <c r="F52" i="10"/>
  <c r="BQ51" i="10"/>
  <c r="BS51" i="10" s="1"/>
  <c r="BO51" i="10"/>
  <c r="BF51" i="10"/>
  <c r="AX51" i="10"/>
  <c r="AP51" i="10"/>
  <c r="AH51" i="10"/>
  <c r="Z51" i="10"/>
  <c r="R51" i="10"/>
  <c r="O51" i="10"/>
  <c r="W51" i="10" s="1"/>
  <c r="AE51" i="10" s="1"/>
  <c r="AM51" i="10" s="1"/>
  <c r="AU51" i="10" s="1"/>
  <c r="BC51" i="10" s="1"/>
  <c r="BK51" i="10" s="1"/>
  <c r="J51" i="10"/>
  <c r="BQ50" i="10"/>
  <c r="BO50" i="10"/>
  <c r="BF50" i="10"/>
  <c r="AX50" i="10"/>
  <c r="AP50" i="10"/>
  <c r="AH50" i="10"/>
  <c r="Z50" i="10"/>
  <c r="R50" i="10"/>
  <c r="O50" i="10"/>
  <c r="W50" i="10" s="1"/>
  <c r="AE50" i="10" s="1"/>
  <c r="AM50" i="10" s="1"/>
  <c r="AU50" i="10" s="1"/>
  <c r="BC50" i="10" s="1"/>
  <c r="BK50" i="10" s="1"/>
  <c r="J50" i="10"/>
  <c r="BQ49" i="10"/>
  <c r="BS49" i="10" s="1"/>
  <c r="BO49" i="10"/>
  <c r="BF49" i="10"/>
  <c r="AX49" i="10"/>
  <c r="AP49" i="10"/>
  <c r="AH49" i="10"/>
  <c r="Z49" i="10"/>
  <c r="R49" i="10"/>
  <c r="O49" i="10"/>
  <c r="W49" i="10" s="1"/>
  <c r="AE49" i="10" s="1"/>
  <c r="AM49" i="10" s="1"/>
  <c r="AU49" i="10" s="1"/>
  <c r="BC49" i="10" s="1"/>
  <c r="BK49" i="10" s="1"/>
  <c r="J49" i="10"/>
  <c r="F49" i="10"/>
  <c r="BQ48" i="10"/>
  <c r="BS48" i="10" s="1"/>
  <c r="BO48" i="10"/>
  <c r="BF48" i="10"/>
  <c r="AX48" i="10"/>
  <c r="AP48" i="10"/>
  <c r="AH48" i="10"/>
  <c r="Z48" i="10"/>
  <c r="R48" i="10"/>
  <c r="O48" i="10"/>
  <c r="W48" i="10" s="1"/>
  <c r="AE48" i="10" s="1"/>
  <c r="AM48" i="10" s="1"/>
  <c r="AU48" i="10" s="1"/>
  <c r="BC48" i="10" s="1"/>
  <c r="BK48" i="10" s="1"/>
  <c r="J48" i="10"/>
  <c r="BQ47" i="10"/>
  <c r="BS47" i="10" s="1"/>
  <c r="BO47" i="10"/>
  <c r="BF47" i="10"/>
  <c r="AX47" i="10"/>
  <c r="AP47" i="10"/>
  <c r="AH47" i="10"/>
  <c r="Z47" i="10"/>
  <c r="R47" i="10"/>
  <c r="O47" i="10"/>
  <c r="W47" i="10" s="1"/>
  <c r="AE47" i="10" s="1"/>
  <c r="AM47" i="10" s="1"/>
  <c r="AU47" i="10" s="1"/>
  <c r="BC47" i="10" s="1"/>
  <c r="BK47" i="10" s="1"/>
  <c r="J47" i="10"/>
  <c r="F47" i="10"/>
  <c r="BQ46" i="10"/>
  <c r="BS46" i="10" s="1"/>
  <c r="BO46" i="10"/>
  <c r="BF46" i="10"/>
  <c r="AX46" i="10"/>
  <c r="AP46" i="10"/>
  <c r="AH46" i="10"/>
  <c r="Z46" i="10"/>
  <c r="R46" i="10"/>
  <c r="O46" i="10"/>
  <c r="W46" i="10"/>
  <c r="AE46" i="10" s="1"/>
  <c r="AM46" i="10" s="1"/>
  <c r="AU46" i="10" s="1"/>
  <c r="BC46" i="10" s="1"/>
  <c r="BK46" i="10" s="1"/>
  <c r="J46" i="10"/>
  <c r="BQ45" i="10"/>
  <c r="BS45" i="10" s="1"/>
  <c r="BO45" i="10"/>
  <c r="BF45" i="10"/>
  <c r="AX45" i="10"/>
  <c r="AP45" i="10"/>
  <c r="AH45" i="10"/>
  <c r="Z45" i="10"/>
  <c r="R45" i="10"/>
  <c r="O45" i="10"/>
  <c r="W45" i="10" s="1"/>
  <c r="AE45" i="10" s="1"/>
  <c r="AM45" i="10" s="1"/>
  <c r="AU45" i="10" s="1"/>
  <c r="BC45" i="10" s="1"/>
  <c r="BK45" i="10" s="1"/>
  <c r="J45" i="10"/>
  <c r="F45" i="10"/>
  <c r="BQ44" i="10"/>
  <c r="BO44" i="10"/>
  <c r="BF44" i="10"/>
  <c r="AX44" i="10"/>
  <c r="AP44" i="10"/>
  <c r="AH44" i="10"/>
  <c r="Z44" i="10"/>
  <c r="R44" i="10"/>
  <c r="O44" i="10"/>
  <c r="W44" i="10" s="1"/>
  <c r="AE44" i="10" s="1"/>
  <c r="AM44" i="10" s="1"/>
  <c r="AU44" i="10" s="1"/>
  <c r="BC44" i="10" s="1"/>
  <c r="BK44" i="10" s="1"/>
  <c r="J44" i="10"/>
  <c r="BQ43" i="10"/>
  <c r="BS43" i="10" s="1"/>
  <c r="BO43" i="10"/>
  <c r="BF43" i="10"/>
  <c r="AX43" i="10"/>
  <c r="AP43" i="10"/>
  <c r="AH43" i="10"/>
  <c r="Z43" i="10"/>
  <c r="R43" i="10"/>
  <c r="O43" i="10"/>
  <c r="W43" i="10" s="1"/>
  <c r="AE43" i="10" s="1"/>
  <c r="AM43" i="10" s="1"/>
  <c r="AU43" i="10" s="1"/>
  <c r="BC43" i="10" s="1"/>
  <c r="BK43" i="10" s="1"/>
  <c r="J43" i="10"/>
  <c r="BQ42" i="10"/>
  <c r="BO42" i="10"/>
  <c r="BF42" i="10"/>
  <c r="AX42" i="10"/>
  <c r="AP42" i="10"/>
  <c r="AH42" i="10"/>
  <c r="Z42" i="10"/>
  <c r="R42" i="10"/>
  <c r="O42" i="10"/>
  <c r="W42" i="10" s="1"/>
  <c r="AE42" i="10" s="1"/>
  <c r="AM42" i="10" s="1"/>
  <c r="AU42" i="10" s="1"/>
  <c r="BC42" i="10" s="1"/>
  <c r="BK42" i="10" s="1"/>
  <c r="J42" i="10"/>
  <c r="F42" i="10"/>
  <c r="BQ41" i="10"/>
  <c r="BO41" i="10"/>
  <c r="BF41" i="10"/>
  <c r="AX41" i="10"/>
  <c r="AP41" i="10"/>
  <c r="AH41" i="10"/>
  <c r="Z41" i="10"/>
  <c r="R41" i="10"/>
  <c r="O41" i="10"/>
  <c r="W41" i="10" s="1"/>
  <c r="AE41" i="10" s="1"/>
  <c r="AM41" i="10" s="1"/>
  <c r="AU41" i="10" s="1"/>
  <c r="BC41" i="10" s="1"/>
  <c r="BK41" i="10" s="1"/>
  <c r="J41" i="10"/>
  <c r="F41" i="10"/>
  <c r="BQ40" i="10"/>
  <c r="BS40" i="10" s="1"/>
  <c r="BO40" i="10"/>
  <c r="BF40" i="10"/>
  <c r="AX40" i="10"/>
  <c r="AP40" i="10"/>
  <c r="AH40" i="10"/>
  <c r="Z40" i="10"/>
  <c r="R40" i="10"/>
  <c r="O40" i="10"/>
  <c r="W40" i="10"/>
  <c r="AE40" i="10" s="1"/>
  <c r="AM40" i="10" s="1"/>
  <c r="AU40" i="10" s="1"/>
  <c r="BC40" i="10" s="1"/>
  <c r="BK40" i="10" s="1"/>
  <c r="J40" i="10"/>
  <c r="F40" i="10"/>
  <c r="BQ39" i="10"/>
  <c r="BO39" i="10"/>
  <c r="BF39" i="10"/>
  <c r="AX39" i="10"/>
  <c r="AP39" i="10"/>
  <c r="AH39" i="10"/>
  <c r="Z39" i="10"/>
  <c r="R39" i="10"/>
  <c r="O39" i="10"/>
  <c r="W39" i="10" s="1"/>
  <c r="AE39" i="10" s="1"/>
  <c r="AM39" i="10" s="1"/>
  <c r="AU39" i="10" s="1"/>
  <c r="BC39" i="10" s="1"/>
  <c r="BK39" i="10" s="1"/>
  <c r="J39" i="10"/>
  <c r="F39" i="10"/>
  <c r="BQ38" i="10"/>
  <c r="BS38" i="10" s="1"/>
  <c r="BO38" i="10"/>
  <c r="BF38" i="10"/>
  <c r="AX38" i="10"/>
  <c r="AP38" i="10"/>
  <c r="AH38" i="10"/>
  <c r="Z38" i="10"/>
  <c r="R38" i="10"/>
  <c r="O38" i="10"/>
  <c r="W38" i="10" s="1"/>
  <c r="AE38" i="10" s="1"/>
  <c r="AM38" i="10" s="1"/>
  <c r="AU38" i="10" s="1"/>
  <c r="BC38" i="10" s="1"/>
  <c r="BK38" i="10" s="1"/>
  <c r="J38" i="10"/>
  <c r="BQ37" i="10"/>
  <c r="BS37" i="10" s="1"/>
  <c r="BO37" i="10"/>
  <c r="BF37" i="10"/>
  <c r="AX37" i="10"/>
  <c r="AP37" i="10"/>
  <c r="AH37" i="10"/>
  <c r="Z37" i="10"/>
  <c r="R37" i="10"/>
  <c r="O37" i="10"/>
  <c r="W37" i="10" s="1"/>
  <c r="AE37" i="10" s="1"/>
  <c r="AM37" i="10" s="1"/>
  <c r="AU37" i="10" s="1"/>
  <c r="BC37" i="10" s="1"/>
  <c r="BK37" i="10" s="1"/>
  <c r="J37" i="10"/>
  <c r="BQ36" i="10"/>
  <c r="BO36" i="10"/>
  <c r="BF36" i="10"/>
  <c r="AX36" i="10"/>
  <c r="AP36" i="10"/>
  <c r="AH36" i="10"/>
  <c r="Z36" i="10"/>
  <c r="R36" i="10"/>
  <c r="O36" i="10"/>
  <c r="W36" i="10" s="1"/>
  <c r="AE36" i="10" s="1"/>
  <c r="AM36" i="10" s="1"/>
  <c r="AU36" i="10" s="1"/>
  <c r="BC36" i="10" s="1"/>
  <c r="BK36" i="10" s="1"/>
  <c r="J36" i="10"/>
  <c r="F36" i="10"/>
  <c r="BQ35" i="10"/>
  <c r="BO35" i="10"/>
  <c r="BF35" i="10"/>
  <c r="AX35" i="10"/>
  <c r="AP35" i="10"/>
  <c r="AH35" i="10"/>
  <c r="Z35" i="10"/>
  <c r="R35" i="10"/>
  <c r="O35" i="10"/>
  <c r="W35" i="10" s="1"/>
  <c r="AE35" i="10" s="1"/>
  <c r="AM35" i="10" s="1"/>
  <c r="AU35" i="10" s="1"/>
  <c r="BC35" i="10" s="1"/>
  <c r="BK35" i="10" s="1"/>
  <c r="J35" i="10"/>
  <c r="F35" i="10"/>
  <c r="BQ34" i="10"/>
  <c r="BS34" i="10" s="1"/>
  <c r="BO34" i="10"/>
  <c r="BF34" i="10"/>
  <c r="AX34" i="10"/>
  <c r="AP34" i="10"/>
  <c r="AH34" i="10"/>
  <c r="Z34" i="10"/>
  <c r="R34" i="10"/>
  <c r="O34" i="10"/>
  <c r="W34" i="10" s="1"/>
  <c r="AE34" i="10" s="1"/>
  <c r="AM34" i="10" s="1"/>
  <c r="AU34" i="10" s="1"/>
  <c r="BC34" i="10" s="1"/>
  <c r="BK34" i="10" s="1"/>
  <c r="J34" i="10"/>
  <c r="BQ33" i="10"/>
  <c r="BO33" i="10"/>
  <c r="BF33" i="10"/>
  <c r="AX33" i="10"/>
  <c r="AP33" i="10"/>
  <c r="AH33" i="10"/>
  <c r="Z33" i="10"/>
  <c r="R33" i="10"/>
  <c r="O33" i="10"/>
  <c r="W33" i="10" s="1"/>
  <c r="AE33" i="10" s="1"/>
  <c r="AM33" i="10" s="1"/>
  <c r="AU33" i="10" s="1"/>
  <c r="BC33" i="10" s="1"/>
  <c r="BK33" i="10" s="1"/>
  <c r="J33" i="10"/>
  <c r="BQ32" i="10"/>
  <c r="BS32" i="10" s="1"/>
  <c r="BO32" i="10"/>
  <c r="BF32" i="10"/>
  <c r="AX32" i="10"/>
  <c r="AP32" i="10"/>
  <c r="AH32" i="10"/>
  <c r="Z32" i="10"/>
  <c r="R32" i="10"/>
  <c r="O32" i="10"/>
  <c r="W32" i="10" s="1"/>
  <c r="AE32" i="10" s="1"/>
  <c r="AM32" i="10" s="1"/>
  <c r="AU32" i="10" s="1"/>
  <c r="BC32" i="10" s="1"/>
  <c r="BK32" i="10" s="1"/>
  <c r="J32" i="10"/>
  <c r="BQ31" i="10"/>
  <c r="BS31" i="10" s="1"/>
  <c r="BO31" i="10"/>
  <c r="BF31" i="10"/>
  <c r="AX31" i="10"/>
  <c r="AP31" i="10"/>
  <c r="AH31" i="10"/>
  <c r="Z31" i="10"/>
  <c r="R31" i="10"/>
  <c r="O31" i="10"/>
  <c r="W31" i="10" s="1"/>
  <c r="AE31" i="10" s="1"/>
  <c r="AM31" i="10" s="1"/>
  <c r="AU31" i="10" s="1"/>
  <c r="BC31" i="10" s="1"/>
  <c r="BK31" i="10" s="1"/>
  <c r="J31" i="10"/>
  <c r="F31" i="10"/>
  <c r="BQ30" i="10"/>
  <c r="BO30" i="10"/>
  <c r="BF30" i="10"/>
  <c r="AX30" i="10"/>
  <c r="AP30" i="10"/>
  <c r="AH30" i="10"/>
  <c r="Z30" i="10"/>
  <c r="R30" i="10"/>
  <c r="O30" i="10"/>
  <c r="W30" i="10" s="1"/>
  <c r="AE30" i="10" s="1"/>
  <c r="AM30" i="10" s="1"/>
  <c r="AU30" i="10" s="1"/>
  <c r="BC30" i="10" s="1"/>
  <c r="BK30" i="10" s="1"/>
  <c r="J30" i="10"/>
  <c r="BQ29" i="10"/>
  <c r="BO29" i="10"/>
  <c r="BF29" i="10"/>
  <c r="AX29" i="10"/>
  <c r="AP29" i="10"/>
  <c r="AH29" i="10"/>
  <c r="Z29" i="10"/>
  <c r="W29" i="10"/>
  <c r="AE29" i="10" s="1"/>
  <c r="AM29" i="10" s="1"/>
  <c r="AU29" i="10" s="1"/>
  <c r="BC29" i="10" s="1"/>
  <c r="BK29" i="10" s="1"/>
  <c r="R29" i="10"/>
  <c r="O29" i="10"/>
  <c r="J29" i="10"/>
  <c r="F29" i="10"/>
  <c r="BQ28" i="10"/>
  <c r="BS28" i="10" s="1"/>
  <c r="BO28" i="10"/>
  <c r="BF28" i="10"/>
  <c r="AP28" i="10"/>
  <c r="AH28" i="10"/>
  <c r="Z28" i="10"/>
  <c r="R28" i="10"/>
  <c r="O28" i="10"/>
  <c r="W28" i="10" s="1"/>
  <c r="AE28" i="10" s="1"/>
  <c r="AM28" i="10" s="1"/>
  <c r="AU28" i="10" s="1"/>
  <c r="BC28" i="10" s="1"/>
  <c r="BK28" i="10" s="1"/>
  <c r="J28" i="10"/>
  <c r="F28" i="10"/>
  <c r="BQ27" i="10"/>
  <c r="BS27" i="10" s="1"/>
  <c r="BO27" i="10"/>
  <c r="BF27" i="10"/>
  <c r="AX27" i="10"/>
  <c r="AP27" i="10"/>
  <c r="AH27" i="10"/>
  <c r="Z27" i="10"/>
  <c r="R27" i="10"/>
  <c r="O27" i="10"/>
  <c r="W27" i="10" s="1"/>
  <c r="AE27" i="10" s="1"/>
  <c r="AM27" i="10" s="1"/>
  <c r="AU27" i="10" s="1"/>
  <c r="BC27" i="10" s="1"/>
  <c r="BK27" i="10" s="1"/>
  <c r="J27" i="10"/>
  <c r="BQ26" i="10"/>
  <c r="BO26" i="10"/>
  <c r="BF26" i="10"/>
  <c r="AX26" i="10"/>
  <c r="AP26" i="10"/>
  <c r="AH26" i="10"/>
  <c r="Z26" i="10"/>
  <c r="R26" i="10"/>
  <c r="O26" i="10"/>
  <c r="W26" i="10" s="1"/>
  <c r="AE26" i="10" s="1"/>
  <c r="AM26" i="10" s="1"/>
  <c r="AU26" i="10" s="1"/>
  <c r="BC26" i="10" s="1"/>
  <c r="BK26" i="10" s="1"/>
  <c r="J26" i="10"/>
  <c r="F26" i="10"/>
  <c r="BQ25" i="10"/>
  <c r="BO25" i="10"/>
  <c r="BF25" i="10"/>
  <c r="AX25" i="10"/>
  <c r="AP25" i="10"/>
  <c r="AH25" i="10"/>
  <c r="Z25" i="10"/>
  <c r="R25" i="10"/>
  <c r="O25" i="10"/>
  <c r="W25" i="10" s="1"/>
  <c r="AE25" i="10" s="1"/>
  <c r="AM25" i="10" s="1"/>
  <c r="AU25" i="10" s="1"/>
  <c r="BC25" i="10" s="1"/>
  <c r="BK25" i="10" s="1"/>
  <c r="J25" i="10"/>
  <c r="F25" i="10"/>
  <c r="BQ24" i="10"/>
  <c r="BS24" i="10" s="1"/>
  <c r="BO24" i="10"/>
  <c r="BF24" i="10"/>
  <c r="AX24" i="10"/>
  <c r="AP24" i="10"/>
  <c r="AH24" i="10"/>
  <c r="Z24" i="10"/>
  <c r="R24" i="10"/>
  <c r="O24" i="10"/>
  <c r="W24" i="10" s="1"/>
  <c r="AE24" i="10" s="1"/>
  <c r="AM24" i="10" s="1"/>
  <c r="AU24" i="10" s="1"/>
  <c r="BC24" i="10" s="1"/>
  <c r="BK24" i="10" s="1"/>
  <c r="J24" i="10"/>
  <c r="F24" i="10"/>
  <c r="BQ23" i="10"/>
  <c r="BS23" i="10" s="1"/>
  <c r="BO23" i="10"/>
  <c r="BF23" i="10"/>
  <c r="AX23" i="10"/>
  <c r="AP23" i="10"/>
  <c r="AH23" i="10"/>
  <c r="Z23" i="10"/>
  <c r="R23" i="10"/>
  <c r="O23" i="10"/>
  <c r="W23" i="10" s="1"/>
  <c r="AE23" i="10" s="1"/>
  <c r="AM23" i="10" s="1"/>
  <c r="AU23" i="10" s="1"/>
  <c r="BC23" i="10" s="1"/>
  <c r="BK23" i="10" s="1"/>
  <c r="J23" i="10"/>
  <c r="F23" i="10"/>
  <c r="BQ22" i="10"/>
  <c r="BO22" i="10"/>
  <c r="BF22" i="10"/>
  <c r="AX22" i="10"/>
  <c r="AP22" i="10"/>
  <c r="AH22" i="10"/>
  <c r="Z22" i="10"/>
  <c r="R22" i="10"/>
  <c r="O22" i="10"/>
  <c r="W22" i="10" s="1"/>
  <c r="AE22" i="10" s="1"/>
  <c r="AM22" i="10" s="1"/>
  <c r="AU22" i="10" s="1"/>
  <c r="BC22" i="10" s="1"/>
  <c r="BK22" i="10" s="1"/>
  <c r="J22" i="10"/>
  <c r="F22" i="10"/>
  <c r="BQ21" i="10"/>
  <c r="BS21" i="10" s="1"/>
  <c r="BO21" i="10"/>
  <c r="BF21" i="10"/>
  <c r="AX21" i="10"/>
  <c r="AP21" i="10"/>
  <c r="AH21" i="10"/>
  <c r="Z21" i="10"/>
  <c r="R21" i="10"/>
  <c r="O21" i="10"/>
  <c r="W21" i="10" s="1"/>
  <c r="AE21" i="10" s="1"/>
  <c r="AM21" i="10" s="1"/>
  <c r="AU21" i="10" s="1"/>
  <c r="BC21" i="10" s="1"/>
  <c r="BK21" i="10" s="1"/>
  <c r="J21" i="10"/>
  <c r="BQ20" i="10"/>
  <c r="BS20" i="10" s="1"/>
  <c r="BO20" i="10"/>
  <c r="BF20" i="10"/>
  <c r="AX20" i="10"/>
  <c r="AP20" i="10"/>
  <c r="AH20" i="10"/>
  <c r="Z20" i="10"/>
  <c r="R20" i="10"/>
  <c r="O20" i="10"/>
  <c r="W20" i="10" s="1"/>
  <c r="AE20" i="10" s="1"/>
  <c r="AM20" i="10" s="1"/>
  <c r="AU20" i="10" s="1"/>
  <c r="BC20" i="10" s="1"/>
  <c r="BK20" i="10" s="1"/>
  <c r="J20" i="10"/>
  <c r="BQ19" i="10"/>
  <c r="BS19" i="10" s="1"/>
  <c r="BO19" i="10"/>
  <c r="BF19" i="10"/>
  <c r="AX19" i="10"/>
  <c r="AP19" i="10"/>
  <c r="AH19" i="10"/>
  <c r="Z19" i="10"/>
  <c r="R19" i="10"/>
  <c r="O19" i="10"/>
  <c r="W19" i="10" s="1"/>
  <c r="AE19" i="10" s="1"/>
  <c r="AM19" i="10" s="1"/>
  <c r="AU19" i="10" s="1"/>
  <c r="BC19" i="10" s="1"/>
  <c r="BK19" i="10" s="1"/>
  <c r="J19" i="10"/>
  <c r="F19" i="10"/>
  <c r="BQ18" i="10"/>
  <c r="BS18" i="10" s="1"/>
  <c r="BO18" i="10"/>
  <c r="BF18" i="10"/>
  <c r="AX18" i="10"/>
  <c r="AP18" i="10"/>
  <c r="AH18" i="10"/>
  <c r="Z18" i="10"/>
  <c r="R18" i="10"/>
  <c r="O18" i="10"/>
  <c r="W18" i="10" s="1"/>
  <c r="AE18" i="10" s="1"/>
  <c r="AM18" i="10" s="1"/>
  <c r="AU18" i="10" s="1"/>
  <c r="BC18" i="10" s="1"/>
  <c r="BK18" i="10" s="1"/>
  <c r="J18" i="10"/>
  <c r="BQ17" i="10"/>
  <c r="BS17" i="10" s="1"/>
  <c r="BO17" i="10"/>
  <c r="BF17" i="10"/>
  <c r="AX17" i="10"/>
  <c r="AP17" i="10"/>
  <c r="AH17" i="10"/>
  <c r="Z17" i="10"/>
  <c r="R17" i="10"/>
  <c r="O17" i="10"/>
  <c r="W17" i="10" s="1"/>
  <c r="AE17" i="10" s="1"/>
  <c r="AM17" i="10" s="1"/>
  <c r="AU17" i="10" s="1"/>
  <c r="BC17" i="10" s="1"/>
  <c r="BK17" i="10" s="1"/>
  <c r="J17" i="10"/>
  <c r="F17" i="10"/>
  <c r="BQ16" i="10"/>
  <c r="BO16" i="10"/>
  <c r="BF16" i="10"/>
  <c r="AX16" i="10"/>
  <c r="AP16" i="10"/>
  <c r="AH16" i="10"/>
  <c r="Z16" i="10"/>
  <c r="R16" i="10"/>
  <c r="O16" i="10"/>
  <c r="W16" i="10" s="1"/>
  <c r="AE16" i="10" s="1"/>
  <c r="AM16" i="10" s="1"/>
  <c r="AU16" i="10" s="1"/>
  <c r="BC16" i="10" s="1"/>
  <c r="BK16" i="10" s="1"/>
  <c r="J16" i="10"/>
  <c r="F16" i="10"/>
  <c r="BQ15" i="10"/>
  <c r="BO15" i="10"/>
  <c r="BF15" i="10"/>
  <c r="AX15" i="10"/>
  <c r="AP15" i="10"/>
  <c r="AH15" i="10"/>
  <c r="Z15" i="10"/>
  <c r="R15" i="10"/>
  <c r="O15" i="10"/>
  <c r="W15" i="10" s="1"/>
  <c r="AE15" i="10" s="1"/>
  <c r="AM15" i="10" s="1"/>
  <c r="AU15" i="10" s="1"/>
  <c r="BC15" i="10" s="1"/>
  <c r="BK15" i="10" s="1"/>
  <c r="J15" i="10"/>
  <c r="F15" i="10"/>
  <c r="BQ14" i="10"/>
  <c r="BO14" i="10"/>
  <c r="BF14" i="10"/>
  <c r="AX14" i="10"/>
  <c r="AP14" i="10"/>
  <c r="AH14" i="10"/>
  <c r="Z14" i="10"/>
  <c r="R14" i="10"/>
  <c r="O14" i="10"/>
  <c r="W14" i="10" s="1"/>
  <c r="AE14" i="10" s="1"/>
  <c r="AM14" i="10" s="1"/>
  <c r="AU14" i="10" s="1"/>
  <c r="BC14" i="10" s="1"/>
  <c r="BK14" i="10" s="1"/>
  <c r="J14" i="10"/>
  <c r="F14" i="10"/>
  <c r="BQ13" i="10"/>
  <c r="BS13" i="10" s="1"/>
  <c r="BO13" i="10"/>
  <c r="BF13" i="10"/>
  <c r="AX13" i="10"/>
  <c r="AP13" i="10"/>
  <c r="AH13" i="10"/>
  <c r="Z13" i="10"/>
  <c r="R13" i="10"/>
  <c r="O13" i="10"/>
  <c r="W13" i="10" s="1"/>
  <c r="AE13" i="10" s="1"/>
  <c r="AM13" i="10" s="1"/>
  <c r="AU13" i="10" s="1"/>
  <c r="BC13" i="10" s="1"/>
  <c r="BK13" i="10" s="1"/>
  <c r="J13" i="10"/>
  <c r="F13" i="10"/>
  <c r="BQ12" i="10"/>
  <c r="BO12" i="10"/>
  <c r="BF12" i="10"/>
  <c r="AX12" i="10"/>
  <c r="AP12" i="10"/>
  <c r="AH12" i="10"/>
  <c r="Z12" i="10"/>
  <c r="R12" i="10"/>
  <c r="O12" i="10"/>
  <c r="W12" i="10" s="1"/>
  <c r="AE12" i="10" s="1"/>
  <c r="AM12" i="10" s="1"/>
  <c r="AU12" i="10" s="1"/>
  <c r="BC12" i="10" s="1"/>
  <c r="BK12" i="10" s="1"/>
  <c r="J12" i="10"/>
  <c r="F12" i="10"/>
  <c r="BQ11" i="10"/>
  <c r="BS11" i="10" s="1"/>
  <c r="BO11" i="10"/>
  <c r="BF11" i="10"/>
  <c r="AX11" i="10"/>
  <c r="AP11" i="10"/>
  <c r="AH11" i="10"/>
  <c r="Z11" i="10"/>
  <c r="R11" i="10"/>
  <c r="O11" i="10"/>
  <c r="W11" i="10" s="1"/>
  <c r="AE11" i="10" s="1"/>
  <c r="AM11" i="10" s="1"/>
  <c r="AU11" i="10" s="1"/>
  <c r="BC11" i="10" s="1"/>
  <c r="BK11" i="10" s="1"/>
  <c r="J11" i="10"/>
  <c r="BQ10" i="10"/>
  <c r="BS10" i="10" s="1"/>
  <c r="BO10" i="10"/>
  <c r="BF10" i="10"/>
  <c r="AX10" i="10"/>
  <c r="AP10" i="10"/>
  <c r="AH10" i="10"/>
  <c r="Z10" i="10"/>
  <c r="R10" i="10"/>
  <c r="O10" i="10"/>
  <c r="W10" i="10" s="1"/>
  <c r="AE10" i="10" s="1"/>
  <c r="AM10" i="10" s="1"/>
  <c r="AU10" i="10" s="1"/>
  <c r="BC10" i="10" s="1"/>
  <c r="BK10" i="10" s="1"/>
  <c r="J10" i="10"/>
  <c r="BQ9" i="10"/>
  <c r="BS9" i="10" s="1"/>
  <c r="BO9" i="10"/>
  <c r="BF9" i="10"/>
  <c r="AX9" i="10"/>
  <c r="AP9" i="10"/>
  <c r="AH9" i="10"/>
  <c r="Z9" i="10"/>
  <c r="R9" i="10"/>
  <c r="O9" i="10"/>
  <c r="W9" i="10" s="1"/>
  <c r="AE9" i="10" s="1"/>
  <c r="AM9" i="10" s="1"/>
  <c r="AU9" i="10" s="1"/>
  <c r="BC9" i="10" s="1"/>
  <c r="BK9" i="10" s="1"/>
  <c r="J9" i="10"/>
  <c r="BQ8" i="10"/>
  <c r="BS8" i="10" s="1"/>
  <c r="BO8" i="10"/>
  <c r="BF8" i="10"/>
  <c r="AX8" i="10"/>
  <c r="AP8" i="10"/>
  <c r="AH8" i="10"/>
  <c r="Z8" i="10"/>
  <c r="R8" i="10"/>
  <c r="O8" i="10"/>
  <c r="W8" i="10" s="1"/>
  <c r="AE8" i="10" s="1"/>
  <c r="AM8" i="10" s="1"/>
  <c r="AU8" i="10" s="1"/>
  <c r="BC8" i="10" s="1"/>
  <c r="BK8" i="10" s="1"/>
  <c r="J8" i="10"/>
  <c r="BQ7" i="10"/>
  <c r="BS7" i="10" s="1"/>
  <c r="BO7" i="10"/>
  <c r="BF7" i="10"/>
  <c r="AX7" i="10"/>
  <c r="AP7" i="10"/>
  <c r="AH7" i="10"/>
  <c r="Z7" i="10"/>
  <c r="R7" i="10"/>
  <c r="O7" i="10"/>
  <c r="W7" i="10" s="1"/>
  <c r="AE7" i="10" s="1"/>
  <c r="AM7" i="10" s="1"/>
  <c r="AU7" i="10" s="1"/>
  <c r="BC7" i="10" s="1"/>
  <c r="BK7" i="10" s="1"/>
  <c r="J7" i="10"/>
  <c r="BQ6" i="10"/>
  <c r="BO6" i="10"/>
  <c r="BF6" i="10"/>
  <c r="AX6" i="10"/>
  <c r="AP6" i="10"/>
  <c r="AH6" i="10"/>
  <c r="Z6" i="10"/>
  <c r="R6" i="10"/>
  <c r="O6" i="10"/>
  <c r="W6" i="10" s="1"/>
  <c r="AE6" i="10" s="1"/>
  <c r="AM6" i="10" s="1"/>
  <c r="AU6" i="10" s="1"/>
  <c r="BC6" i="10" s="1"/>
  <c r="BK6" i="10" s="1"/>
  <c r="J6" i="10"/>
  <c r="F6" i="10"/>
  <c r="BQ5" i="10"/>
  <c r="BS5" i="10" s="1"/>
  <c r="BO5" i="10"/>
  <c r="BF5" i="10"/>
  <c r="AX5" i="10"/>
  <c r="AP5" i="10"/>
  <c r="AH5" i="10"/>
  <c r="Z5" i="10"/>
  <c r="R5" i="10"/>
  <c r="O5" i="10"/>
  <c r="W5" i="10" s="1"/>
  <c r="AE5" i="10" s="1"/>
  <c r="AM5" i="10" s="1"/>
  <c r="AU5" i="10" s="1"/>
  <c r="BC5" i="10" s="1"/>
  <c r="BK5" i="10" s="1"/>
  <c r="J5" i="10"/>
  <c r="F5" i="10"/>
  <c r="BQ4" i="10"/>
  <c r="BS4" i="10" s="1"/>
  <c r="BO4" i="10"/>
  <c r="BF4" i="10"/>
  <c r="AX4" i="10"/>
  <c r="AP4" i="10"/>
  <c r="AH4" i="10"/>
  <c r="Z4" i="10"/>
  <c r="R4" i="10"/>
  <c r="O4" i="10"/>
  <c r="W4" i="10" s="1"/>
  <c r="AE4" i="10"/>
  <c r="AM4" i="10" s="1"/>
  <c r="AU4" i="10" s="1"/>
  <c r="BC4" i="10" s="1"/>
  <c r="BK4" i="10" s="1"/>
  <c r="J4" i="10"/>
  <c r="J15" i="22"/>
  <c r="L15" i="22" s="1"/>
  <c r="J41" i="22"/>
  <c r="L41" i="22" s="1"/>
  <c r="J30" i="22"/>
  <c r="L30" i="22" s="1"/>
  <c r="J26" i="22"/>
  <c r="L26" i="22" s="1"/>
  <c r="J7" i="22"/>
  <c r="L7" i="22" s="1"/>
  <c r="J28" i="22"/>
  <c r="L28" i="22" s="1"/>
  <c r="J27" i="22"/>
  <c r="L27" i="22" s="1"/>
  <c r="J32" i="22"/>
  <c r="L32" i="22" s="1"/>
  <c r="J37" i="22"/>
  <c r="L37" i="22" s="1"/>
  <c r="J11" i="22"/>
  <c r="L11" i="22" s="1"/>
  <c r="J19" i="22"/>
  <c r="L19" i="22" s="1"/>
  <c r="J16" i="22"/>
  <c r="L16" i="22" s="1"/>
  <c r="J31" i="22"/>
  <c r="L31" i="22" s="1"/>
  <c r="J17" i="22"/>
  <c r="L17" i="22" s="1"/>
  <c r="J29" i="22"/>
  <c r="L29" i="22" s="1"/>
  <c r="J13" i="22"/>
  <c r="L13" i="22" s="1"/>
  <c r="J35" i="22"/>
  <c r="L35" i="22" s="1"/>
  <c r="J8" i="22"/>
  <c r="L8" i="22" s="1"/>
  <c r="J22" i="22"/>
  <c r="L22" i="22" s="1"/>
  <c r="J36" i="22"/>
  <c r="L36" i="22" s="1"/>
  <c r="J21" i="22"/>
  <c r="L21" i="22" s="1"/>
  <c r="J24" i="22"/>
  <c r="L24" i="22" s="1"/>
  <c r="J12" i="22"/>
  <c r="L12" i="22" s="1"/>
  <c r="J20" i="22"/>
  <c r="L20" i="22" s="1"/>
  <c r="AP76" i="12"/>
  <c r="AP75" i="12"/>
  <c r="AP74" i="12"/>
  <c r="AO74" i="12"/>
  <c r="AP73" i="12"/>
  <c r="AO73" i="12"/>
  <c r="AP72" i="12"/>
  <c r="AP71" i="12"/>
  <c r="AO71" i="12"/>
  <c r="AP70" i="12"/>
  <c r="AO70" i="12"/>
  <c r="AP69" i="12"/>
  <c r="AO69" i="12"/>
  <c r="AP68" i="12"/>
  <c r="AP67" i="12"/>
  <c r="AP66" i="12"/>
  <c r="AP65" i="12"/>
  <c r="AO65" i="12"/>
  <c r="AP64" i="12"/>
  <c r="AP63" i="12"/>
  <c r="AP62" i="12"/>
  <c r="AP61" i="12"/>
  <c r="AP60" i="12"/>
  <c r="AP59" i="12"/>
  <c r="O59" i="12"/>
  <c r="T59" i="12" s="1"/>
  <c r="Y59" i="12" s="1"/>
  <c r="AD59" i="12" s="1"/>
  <c r="AI59" i="12" s="1"/>
  <c r="AN59" i="12" s="1"/>
  <c r="AP58" i="12"/>
  <c r="O58" i="12"/>
  <c r="T58" i="12" s="1"/>
  <c r="Y58" i="12" s="1"/>
  <c r="AD58" i="12" s="1"/>
  <c r="AI58" i="12" s="1"/>
  <c r="AN58" i="12" s="1"/>
  <c r="AP57" i="12"/>
  <c r="O57" i="12"/>
  <c r="T57" i="12" s="1"/>
  <c r="Y57" i="12" s="1"/>
  <c r="AD57" i="12" s="1"/>
  <c r="AI57" i="12" s="1"/>
  <c r="AN57" i="12" s="1"/>
  <c r="AP56" i="12"/>
  <c r="O56" i="12"/>
  <c r="T56" i="12" s="1"/>
  <c r="Y56" i="12" s="1"/>
  <c r="AD56" i="12" s="1"/>
  <c r="AI56" i="12" s="1"/>
  <c r="AN56" i="12" s="1"/>
  <c r="AP55" i="12"/>
  <c r="O55" i="12"/>
  <c r="T55" i="12" s="1"/>
  <c r="Y55" i="12" s="1"/>
  <c r="AD55" i="12" s="1"/>
  <c r="AI55" i="12" s="1"/>
  <c r="AN55" i="12" s="1"/>
  <c r="AP54" i="12"/>
  <c r="O54" i="12"/>
  <c r="T54" i="12" s="1"/>
  <c r="Y54" i="12" s="1"/>
  <c r="AD54" i="12" s="1"/>
  <c r="AI54" i="12" s="1"/>
  <c r="AN54" i="12" s="1"/>
  <c r="AP53" i="12"/>
  <c r="O53" i="12"/>
  <c r="T53" i="12" s="1"/>
  <c r="Y53" i="12" s="1"/>
  <c r="AD53" i="12" s="1"/>
  <c r="AI53" i="12" s="1"/>
  <c r="AN53" i="12" s="1"/>
  <c r="AP52" i="12"/>
  <c r="AO52" i="12"/>
  <c r="O52" i="12"/>
  <c r="T52" i="12" s="1"/>
  <c r="Y52" i="12" s="1"/>
  <c r="AD52" i="12" s="1"/>
  <c r="AI52" i="12" s="1"/>
  <c r="AN52" i="12" s="1"/>
  <c r="AP51" i="12"/>
  <c r="O51" i="12"/>
  <c r="T51" i="12" s="1"/>
  <c r="Y51" i="12" s="1"/>
  <c r="AD51" i="12" s="1"/>
  <c r="AI51" i="12" s="1"/>
  <c r="AN51" i="12" s="1"/>
  <c r="AP50" i="12"/>
  <c r="O50" i="12"/>
  <c r="T50" i="12" s="1"/>
  <c r="Y50" i="12" s="1"/>
  <c r="AD50" i="12" s="1"/>
  <c r="AI50" i="12" s="1"/>
  <c r="AN50" i="12" s="1"/>
  <c r="AP49" i="12"/>
  <c r="O49" i="12"/>
  <c r="T49" i="12" s="1"/>
  <c r="Y49" i="12" s="1"/>
  <c r="AD49" i="12" s="1"/>
  <c r="AI49" i="12" s="1"/>
  <c r="AN49" i="12" s="1"/>
  <c r="AP48" i="12"/>
  <c r="O48" i="12"/>
  <c r="T48" i="12" s="1"/>
  <c r="Y48" i="12" s="1"/>
  <c r="AD48" i="12" s="1"/>
  <c r="AI48" i="12" s="1"/>
  <c r="AN48" i="12" s="1"/>
  <c r="AP47" i="12"/>
  <c r="O47" i="12"/>
  <c r="T47" i="12" s="1"/>
  <c r="Y47" i="12" s="1"/>
  <c r="AD47" i="12" s="1"/>
  <c r="AI47" i="12" s="1"/>
  <c r="AN47" i="12" s="1"/>
  <c r="AP46" i="12"/>
  <c r="O46" i="12"/>
  <c r="T46" i="12"/>
  <c r="Y46" i="12" s="1"/>
  <c r="AD46" i="12" s="1"/>
  <c r="AI46" i="12" s="1"/>
  <c r="AN46" i="12" s="1"/>
  <c r="AP45" i="12"/>
  <c r="AP44" i="12"/>
  <c r="AP43" i="12"/>
  <c r="O43" i="12"/>
  <c r="T43" i="12" s="1"/>
  <c r="Y43" i="12" s="1"/>
  <c r="AD43" i="12" s="1"/>
  <c r="AI43" i="12" s="1"/>
  <c r="AN43" i="12" s="1"/>
  <c r="AP42" i="12"/>
  <c r="O42" i="12"/>
  <c r="T42" i="12" s="1"/>
  <c r="Y42" i="12" s="1"/>
  <c r="AD42" i="12" s="1"/>
  <c r="AI42" i="12" s="1"/>
  <c r="AN42" i="12" s="1"/>
  <c r="AP41" i="12"/>
  <c r="O41" i="12"/>
  <c r="T41" i="12" s="1"/>
  <c r="Y41" i="12" s="1"/>
  <c r="AD41" i="12" s="1"/>
  <c r="AI41" i="12" s="1"/>
  <c r="AN41" i="12" s="1"/>
  <c r="AP40" i="12"/>
  <c r="O40" i="12"/>
  <c r="T40" i="12" s="1"/>
  <c r="Y40" i="12" s="1"/>
  <c r="AD40" i="12" s="1"/>
  <c r="AI40" i="12" s="1"/>
  <c r="AN40" i="12" s="1"/>
  <c r="AP39" i="12"/>
  <c r="AO39" i="12"/>
  <c r="O39" i="12"/>
  <c r="T39" i="12" s="1"/>
  <c r="Y39" i="12" s="1"/>
  <c r="AD39" i="12" s="1"/>
  <c r="AI39" i="12" s="1"/>
  <c r="AN39" i="12" s="1"/>
  <c r="AP38" i="12"/>
  <c r="O38" i="12"/>
  <c r="T38" i="12" s="1"/>
  <c r="Y38" i="12" s="1"/>
  <c r="AD38" i="12" s="1"/>
  <c r="AI38" i="12" s="1"/>
  <c r="AN38" i="12" s="1"/>
  <c r="AP37" i="12"/>
  <c r="AQ37" i="12" s="1"/>
  <c r="O37" i="12"/>
  <c r="T37" i="12" s="1"/>
  <c r="Y37" i="12"/>
  <c r="AD37" i="12" s="1"/>
  <c r="AI37" i="12" s="1"/>
  <c r="AN37" i="12" s="1"/>
  <c r="AP36" i="12"/>
  <c r="O36" i="12"/>
  <c r="T36" i="12" s="1"/>
  <c r="Y36" i="12" s="1"/>
  <c r="AD36" i="12" s="1"/>
  <c r="AI36" i="12" s="1"/>
  <c r="AN36" i="12" s="1"/>
  <c r="AP35" i="12"/>
  <c r="O35" i="12"/>
  <c r="T35" i="12" s="1"/>
  <c r="Y35" i="12" s="1"/>
  <c r="AD35" i="12" s="1"/>
  <c r="AI35" i="12" s="1"/>
  <c r="AN35" i="12" s="1"/>
  <c r="AP34" i="12"/>
  <c r="O34" i="12"/>
  <c r="T34" i="12" s="1"/>
  <c r="Y34" i="12" s="1"/>
  <c r="AD34" i="12" s="1"/>
  <c r="AI34" i="12" s="1"/>
  <c r="AN34" i="12" s="1"/>
  <c r="AP33" i="12"/>
  <c r="O33" i="12"/>
  <c r="T33" i="12" s="1"/>
  <c r="Y33" i="12" s="1"/>
  <c r="AD33" i="12" s="1"/>
  <c r="AI33" i="12" s="1"/>
  <c r="AN33" i="12" s="1"/>
  <c r="AP32" i="12"/>
  <c r="O32" i="12"/>
  <c r="T32" i="12" s="1"/>
  <c r="Y32" i="12" s="1"/>
  <c r="AD32" i="12" s="1"/>
  <c r="AI32" i="12" s="1"/>
  <c r="AN32" i="12" s="1"/>
  <c r="AP31" i="12"/>
  <c r="O31" i="12"/>
  <c r="T31" i="12" s="1"/>
  <c r="Y31" i="12" s="1"/>
  <c r="AD31" i="12" s="1"/>
  <c r="AI31" i="12" s="1"/>
  <c r="AN31" i="12" s="1"/>
  <c r="AP30" i="12"/>
  <c r="O30" i="12"/>
  <c r="T30" i="12" s="1"/>
  <c r="Y30" i="12" s="1"/>
  <c r="AD30" i="12" s="1"/>
  <c r="AI30" i="12" s="1"/>
  <c r="AN30" i="12" s="1"/>
  <c r="AP29" i="12"/>
  <c r="O29" i="12"/>
  <c r="T29" i="12" s="1"/>
  <c r="Y29" i="12" s="1"/>
  <c r="AD29" i="12" s="1"/>
  <c r="AI29" i="12" s="1"/>
  <c r="AN29" i="12" s="1"/>
  <c r="AP28" i="12"/>
  <c r="O28" i="12"/>
  <c r="T28" i="12" s="1"/>
  <c r="Y28" i="12" s="1"/>
  <c r="AD28" i="12" s="1"/>
  <c r="AI28" i="12" s="1"/>
  <c r="AN28" i="12" s="1"/>
  <c r="AP27" i="12"/>
  <c r="O27" i="12"/>
  <c r="T27" i="12" s="1"/>
  <c r="Y27" i="12" s="1"/>
  <c r="AD27" i="12" s="1"/>
  <c r="AI27" i="12" s="1"/>
  <c r="AN27" i="12" s="1"/>
  <c r="AP26" i="12"/>
  <c r="O26" i="12"/>
  <c r="T26" i="12" s="1"/>
  <c r="Y26" i="12" s="1"/>
  <c r="AD26" i="12" s="1"/>
  <c r="AI26" i="12" s="1"/>
  <c r="AN26" i="12" s="1"/>
  <c r="AP25" i="12"/>
  <c r="AQ25" i="12" s="1"/>
  <c r="AO25" i="12"/>
  <c r="O25" i="12"/>
  <c r="T25" i="12" s="1"/>
  <c r="Y25" i="12" s="1"/>
  <c r="AD25" i="12" s="1"/>
  <c r="AI25" i="12" s="1"/>
  <c r="AN25" i="12" s="1"/>
  <c r="AP24" i="12"/>
  <c r="AQ24" i="12" s="1"/>
  <c r="O24" i="12"/>
  <c r="T24" i="12" s="1"/>
  <c r="Y24" i="12" s="1"/>
  <c r="AD24" i="12" s="1"/>
  <c r="AI24" i="12" s="1"/>
  <c r="AN24" i="12" s="1"/>
  <c r="AP23" i="12"/>
  <c r="O23" i="12"/>
  <c r="T23" i="12" s="1"/>
  <c r="Y23" i="12" s="1"/>
  <c r="AD23" i="12" s="1"/>
  <c r="AI23" i="12" s="1"/>
  <c r="AN23" i="12" s="1"/>
  <c r="AP22" i="12"/>
  <c r="AQ22" i="12" s="1"/>
  <c r="O22" i="12"/>
  <c r="T22" i="12"/>
  <c r="Y22" i="12" s="1"/>
  <c r="AD22" i="12" s="1"/>
  <c r="AI22" i="12" s="1"/>
  <c r="AN22" i="12" s="1"/>
  <c r="AP21" i="12"/>
  <c r="O21" i="12"/>
  <c r="T21" i="12" s="1"/>
  <c r="Y21" i="12" s="1"/>
  <c r="AD21" i="12" s="1"/>
  <c r="AI21" i="12" s="1"/>
  <c r="AN21" i="12" s="1"/>
  <c r="AP20" i="12"/>
  <c r="O20" i="12"/>
  <c r="T20" i="12" s="1"/>
  <c r="Y20" i="12" s="1"/>
  <c r="AD20" i="12" s="1"/>
  <c r="AI20" i="12" s="1"/>
  <c r="AN20" i="12" s="1"/>
  <c r="AP19" i="12"/>
  <c r="O19" i="12"/>
  <c r="T19" i="12" s="1"/>
  <c r="Y19" i="12" s="1"/>
  <c r="AD19" i="12" s="1"/>
  <c r="AI19" i="12" s="1"/>
  <c r="AN19" i="12" s="1"/>
  <c r="AP18" i="12"/>
  <c r="O18" i="12"/>
  <c r="T18" i="12" s="1"/>
  <c r="Y18" i="12" s="1"/>
  <c r="AD18" i="12" s="1"/>
  <c r="AI18" i="12" s="1"/>
  <c r="AN18" i="12" s="1"/>
  <c r="AP17" i="12"/>
  <c r="AK17" i="12"/>
  <c r="O17" i="12"/>
  <c r="T17" i="12" s="1"/>
  <c r="Y17" i="12" s="1"/>
  <c r="AD17" i="12" s="1"/>
  <c r="AI17" i="12" s="1"/>
  <c r="AN17" i="12" s="1"/>
  <c r="AP16" i="12"/>
  <c r="O16" i="12"/>
  <c r="T16" i="12" s="1"/>
  <c r="Y16" i="12" s="1"/>
  <c r="AD16" i="12" s="1"/>
  <c r="AI16" i="12" s="1"/>
  <c r="AN16" i="12" s="1"/>
  <c r="AP15" i="12"/>
  <c r="O15" i="12"/>
  <c r="T15" i="12" s="1"/>
  <c r="Y15" i="12" s="1"/>
  <c r="AD15" i="12" s="1"/>
  <c r="AI15" i="12" s="1"/>
  <c r="AN15" i="12" s="1"/>
  <c r="AP14" i="12"/>
  <c r="AQ14" i="12" s="1"/>
  <c r="O14" i="12"/>
  <c r="T14" i="12"/>
  <c r="Y14" i="12" s="1"/>
  <c r="AD14" i="12" s="1"/>
  <c r="AI14" i="12" s="1"/>
  <c r="AN14" i="12" s="1"/>
  <c r="AP13" i="12"/>
  <c r="AQ13" i="12" s="1"/>
  <c r="AO13" i="12"/>
  <c r="O13" i="12"/>
  <c r="T13" i="12" s="1"/>
  <c r="Y13" i="12" s="1"/>
  <c r="AD13" i="12" s="1"/>
  <c r="AI13" i="12" s="1"/>
  <c r="AN13" i="12" s="1"/>
  <c r="AP12" i="12"/>
  <c r="O12" i="12"/>
  <c r="T12" i="12" s="1"/>
  <c r="Y12" i="12" s="1"/>
  <c r="AD12" i="12" s="1"/>
  <c r="AI12" i="12" s="1"/>
  <c r="AN12" i="12" s="1"/>
  <c r="AP11" i="12"/>
  <c r="O11" i="12"/>
  <c r="T11" i="12" s="1"/>
  <c r="Y11" i="12" s="1"/>
  <c r="AD11" i="12" s="1"/>
  <c r="AI11" i="12" s="1"/>
  <c r="AN11" i="12" s="1"/>
  <c r="AP10" i="12"/>
  <c r="O10" i="12"/>
  <c r="T10" i="12"/>
  <c r="Y10" i="12" s="1"/>
  <c r="AD10" i="12" s="1"/>
  <c r="AI10" i="12" s="1"/>
  <c r="AN10" i="12" s="1"/>
  <c r="AP9" i="12"/>
  <c r="O9" i="12"/>
  <c r="T9" i="12" s="1"/>
  <c r="Y9" i="12" s="1"/>
  <c r="AD9" i="12" s="1"/>
  <c r="AI9" i="12" s="1"/>
  <c r="AN9" i="12" s="1"/>
  <c r="AP8" i="12"/>
  <c r="O8" i="12"/>
  <c r="T8" i="12" s="1"/>
  <c r="Y8" i="12" s="1"/>
  <c r="AD8" i="12" s="1"/>
  <c r="AI8" i="12" s="1"/>
  <c r="AN8" i="12" s="1"/>
  <c r="AP7" i="12"/>
  <c r="AQ7" i="12"/>
  <c r="O7" i="12"/>
  <c r="T7" i="12" s="1"/>
  <c r="Y7" i="12" s="1"/>
  <c r="AD7" i="12" s="1"/>
  <c r="AI7" i="12" s="1"/>
  <c r="AN7" i="12" s="1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P6" i="12"/>
  <c r="O6" i="12"/>
  <c r="T6" i="12" s="1"/>
  <c r="Y6" i="12" s="1"/>
  <c r="AD6" i="12" s="1"/>
  <c r="AI6" i="12" s="1"/>
  <c r="AN6" i="12" s="1"/>
  <c r="BS46" i="1"/>
  <c r="BQ67" i="1"/>
  <c r="BS67" i="1" s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4" i="1"/>
  <c r="BQ15" i="1"/>
  <c r="BS15" i="1" s="1"/>
  <c r="BQ16" i="1"/>
  <c r="BS16" i="1" s="1"/>
  <c r="BQ17" i="1"/>
  <c r="BS17" i="1" s="1"/>
  <c r="BQ18" i="1"/>
  <c r="BQ19" i="1"/>
  <c r="BS19" i="1" s="1"/>
  <c r="BQ20" i="1"/>
  <c r="BS20" i="1" s="1"/>
  <c r="BQ21" i="1"/>
  <c r="BS21" i="1" s="1"/>
  <c r="BQ22" i="1"/>
  <c r="BS22" i="1" s="1"/>
  <c r="BQ23" i="1"/>
  <c r="BS23" i="1" s="1"/>
  <c r="BQ24" i="1"/>
  <c r="BS24" i="1" s="1"/>
  <c r="BQ25" i="1"/>
  <c r="BS25" i="1" s="1"/>
  <c r="BQ26" i="1"/>
  <c r="BS26" i="1" s="1"/>
  <c r="BQ27" i="1"/>
  <c r="BS27" i="1" s="1"/>
  <c r="BQ28" i="1"/>
  <c r="BS28" i="1" s="1"/>
  <c r="BQ29" i="1"/>
  <c r="BS29" i="1" s="1"/>
  <c r="BQ30" i="1"/>
  <c r="BS30" i="1" s="1"/>
  <c r="BQ31" i="1"/>
  <c r="BQ32" i="1"/>
  <c r="BS32" i="1" s="1"/>
  <c r="BQ33" i="1"/>
  <c r="BQ34" i="1"/>
  <c r="BQ35" i="1"/>
  <c r="BQ36" i="1"/>
  <c r="BS36" i="1" s="1"/>
  <c r="BQ37" i="1"/>
  <c r="BQ38" i="1"/>
  <c r="BS38" i="1" s="1"/>
  <c r="BQ39" i="1"/>
  <c r="BS39" i="1" s="1"/>
  <c r="BQ40" i="1"/>
  <c r="BQ41" i="1"/>
  <c r="BQ42" i="1"/>
  <c r="BQ43" i="1"/>
  <c r="BS43" i="1" s="1"/>
  <c r="BQ44" i="1"/>
  <c r="BQ45" i="1"/>
  <c r="BS45" i="1"/>
  <c r="BQ46" i="1"/>
  <c r="BQ47" i="1"/>
  <c r="BQ48" i="1"/>
  <c r="BS48" i="1"/>
  <c r="BQ49" i="1"/>
  <c r="BQ50" i="1"/>
  <c r="BQ51" i="1"/>
  <c r="BQ52" i="1"/>
  <c r="BQ53" i="1"/>
  <c r="BS53" i="1" s="1"/>
  <c r="BQ54" i="1"/>
  <c r="BS54" i="1" s="1"/>
  <c r="BQ55" i="1"/>
  <c r="BQ56" i="1"/>
  <c r="BQ57" i="1"/>
  <c r="BS57" i="1" s="1"/>
  <c r="BQ58" i="1"/>
  <c r="BS58" i="1" s="1"/>
  <c r="BQ59" i="1"/>
  <c r="BQ60" i="1"/>
  <c r="BS60" i="1" s="1"/>
  <c r="BQ61" i="1"/>
  <c r="BS61" i="1" s="1"/>
  <c r="BQ62" i="1"/>
  <c r="BQ63" i="1"/>
  <c r="BS63" i="1" s="1"/>
  <c r="BQ64" i="1"/>
  <c r="BS64" i="1" s="1"/>
  <c r="BQ65" i="1"/>
  <c r="BS65" i="1" s="1"/>
  <c r="BQ66" i="1"/>
  <c r="BQ4" i="1"/>
  <c r="BS4" i="1" s="1"/>
  <c r="BQ5" i="1"/>
  <c r="BS5" i="1" s="1"/>
  <c r="BQ6" i="1"/>
  <c r="BS6" i="1" s="1"/>
  <c r="BQ7" i="1"/>
  <c r="BS7" i="1" s="1"/>
  <c r="BQ8" i="1"/>
  <c r="BS8" i="1" s="1"/>
  <c r="BQ9" i="1"/>
  <c r="BS9" i="1" s="1"/>
  <c r="BQ10" i="1"/>
  <c r="BS10" i="1" s="1"/>
  <c r="BQ11" i="1"/>
  <c r="BS11" i="1" s="1"/>
  <c r="BQ12" i="1"/>
  <c r="BS12" i="1" s="1"/>
  <c r="BQ13" i="1"/>
  <c r="BS13" i="1" s="1"/>
  <c r="BQ1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N35" i="7"/>
  <c r="K34" i="7"/>
  <c r="L34" i="7" s="1"/>
  <c r="M34" i="7"/>
  <c r="K35" i="7"/>
  <c r="L35" i="7"/>
  <c r="M35" i="7"/>
  <c r="K30" i="7"/>
  <c r="L30" i="7" s="1"/>
  <c r="M30" i="7"/>
  <c r="K21" i="7"/>
  <c r="L21" i="7" s="1"/>
  <c r="M21" i="7"/>
  <c r="K36" i="7"/>
  <c r="L36" i="7"/>
  <c r="M36" i="7"/>
  <c r="K31" i="7"/>
  <c r="L31" i="7" s="1"/>
  <c r="M31" i="7"/>
  <c r="K25" i="7"/>
  <c r="L25" i="7" s="1"/>
  <c r="M25" i="7"/>
  <c r="K23" i="7"/>
  <c r="L23" i="7" s="1"/>
  <c r="M23" i="7"/>
  <c r="K20" i="7"/>
  <c r="L20" i="7" s="1"/>
  <c r="M20" i="7"/>
  <c r="K38" i="7"/>
  <c r="L38" i="7"/>
  <c r="M38" i="7"/>
  <c r="K7" i="7"/>
  <c r="L7" i="7" s="1"/>
  <c r="M7" i="7"/>
  <c r="K16" i="7"/>
  <c r="L16" i="7" s="1"/>
  <c r="M16" i="7"/>
  <c r="K27" i="7"/>
  <c r="L27" i="7" s="1"/>
  <c r="M27" i="7"/>
  <c r="K17" i="7"/>
  <c r="L17" i="7" s="1"/>
  <c r="M17" i="7"/>
  <c r="K5" i="7"/>
  <c r="L5" i="7" s="1"/>
  <c r="N5" i="7" s="1"/>
  <c r="M5" i="7"/>
  <c r="K32" i="7"/>
  <c r="L32" i="7" s="1"/>
  <c r="M32" i="7"/>
  <c r="K37" i="7"/>
  <c r="L37" i="7"/>
  <c r="M37" i="7"/>
  <c r="K26" i="7"/>
  <c r="L26" i="7" s="1"/>
  <c r="M26" i="7"/>
  <c r="K14" i="7"/>
  <c r="L14" i="7" s="1"/>
  <c r="M14" i="7"/>
  <c r="K8" i="7"/>
  <c r="L8" i="7" s="1"/>
  <c r="M8" i="7"/>
  <c r="K6" i="7"/>
  <c r="L6" i="7" s="1"/>
  <c r="N6" i="7" s="1"/>
  <c r="M6" i="7"/>
  <c r="K15" i="7"/>
  <c r="L15" i="7" s="1"/>
  <c r="M15" i="7"/>
  <c r="K10" i="7"/>
  <c r="L10" i="7" s="1"/>
  <c r="M10" i="7"/>
  <c r="K11" i="7"/>
  <c r="L11" i="7" s="1"/>
  <c r="M11" i="7"/>
  <c r="K29" i="7"/>
  <c r="L29" i="7" s="1"/>
  <c r="M29" i="7"/>
  <c r="K33" i="7"/>
  <c r="L33" i="7" s="1"/>
  <c r="M33" i="7"/>
  <c r="K12" i="7"/>
  <c r="L12" i="7" s="1"/>
  <c r="M12" i="7"/>
  <c r="K18" i="7"/>
  <c r="L18" i="7" s="1"/>
  <c r="M18" i="7"/>
  <c r="K24" i="7"/>
  <c r="L24" i="7" s="1"/>
  <c r="M24" i="7"/>
  <c r="K4" i="7"/>
  <c r="L4" i="7" s="1"/>
  <c r="N4" i="7" s="1"/>
  <c r="M4" i="7"/>
  <c r="K13" i="7"/>
  <c r="L13" i="7" s="1"/>
  <c r="M13" i="7"/>
  <c r="K22" i="7"/>
  <c r="L22" i="7" s="1"/>
  <c r="M22" i="7"/>
  <c r="K19" i="7"/>
  <c r="L19" i="7" s="1"/>
  <c r="M19" i="7"/>
  <c r="K9" i="7"/>
  <c r="L9" i="7" s="1"/>
  <c r="M9" i="7"/>
  <c r="K40" i="7"/>
  <c r="L40" i="7" s="1"/>
  <c r="M40" i="7"/>
  <c r="K41" i="7"/>
  <c r="L41" i="7" s="1"/>
  <c r="M41" i="7"/>
  <c r="K42" i="7"/>
  <c r="L42" i="7" s="1"/>
  <c r="M42" i="7"/>
  <c r="K43" i="7"/>
  <c r="L43" i="7" s="1"/>
  <c r="M43" i="7"/>
  <c r="K44" i="7"/>
  <c r="L44" i="7" s="1"/>
  <c r="M44" i="7"/>
  <c r="K45" i="7"/>
  <c r="L45" i="7" s="1"/>
  <c r="M45" i="7"/>
  <c r="K46" i="7"/>
  <c r="L46" i="7" s="1"/>
  <c r="M46" i="7"/>
  <c r="K47" i="7"/>
  <c r="L47" i="7" s="1"/>
  <c r="M47" i="7"/>
  <c r="K48" i="7"/>
  <c r="L48" i="7" s="1"/>
  <c r="M48" i="7"/>
  <c r="K49" i="7"/>
  <c r="L49" i="7" s="1"/>
  <c r="M49" i="7"/>
  <c r="K50" i="7"/>
  <c r="L50" i="7" s="1"/>
  <c r="M50" i="7"/>
  <c r="K51" i="7"/>
  <c r="L51" i="7" s="1"/>
  <c r="M51" i="7"/>
  <c r="K52" i="7"/>
  <c r="L52" i="7" s="1"/>
  <c r="M52" i="7"/>
  <c r="K53" i="7"/>
  <c r="L53" i="7" s="1"/>
  <c r="M53" i="7"/>
  <c r="M28" i="7"/>
  <c r="K28" i="7"/>
  <c r="L28" i="7" s="1"/>
  <c r="AH8" i="1"/>
  <c r="AH7" i="1"/>
  <c r="AH6" i="1"/>
  <c r="AH5" i="1"/>
  <c r="AH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6" i="1"/>
  <c r="R5" i="1"/>
  <c r="R4" i="1"/>
  <c r="R7" i="1"/>
  <c r="O42" i="1"/>
  <c r="W42" i="1"/>
  <c r="AE42" i="1" s="1"/>
  <c r="AM42" i="1" s="1"/>
  <c r="AU42" i="1" s="1"/>
  <c r="BC42" i="1" s="1"/>
  <c r="BK42" i="1" s="1"/>
  <c r="O43" i="1"/>
  <c r="W43" i="1" s="1"/>
  <c r="AE43" i="1" s="1"/>
  <c r="AM43" i="1" s="1"/>
  <c r="AU43" i="1" s="1"/>
  <c r="BC43" i="1" s="1"/>
  <c r="BK43" i="1" s="1"/>
  <c r="O44" i="1"/>
  <c r="W44" i="1" s="1"/>
  <c r="AE44" i="1" s="1"/>
  <c r="AM44" i="1" s="1"/>
  <c r="AU44" i="1" s="1"/>
  <c r="BC44" i="1" s="1"/>
  <c r="BK44" i="1" s="1"/>
  <c r="O45" i="1"/>
  <c r="W45" i="1" s="1"/>
  <c r="AE45" i="1" s="1"/>
  <c r="AM45" i="1" s="1"/>
  <c r="AU45" i="1" s="1"/>
  <c r="BC45" i="1" s="1"/>
  <c r="BK45" i="1" s="1"/>
  <c r="O46" i="1"/>
  <c r="W46" i="1" s="1"/>
  <c r="AE46" i="1" s="1"/>
  <c r="AM46" i="1" s="1"/>
  <c r="AU46" i="1" s="1"/>
  <c r="BC46" i="1" s="1"/>
  <c r="BK46" i="1" s="1"/>
  <c r="O47" i="1"/>
  <c r="W47" i="1" s="1"/>
  <c r="AE47" i="1" s="1"/>
  <c r="AM47" i="1" s="1"/>
  <c r="AU47" i="1" s="1"/>
  <c r="BC47" i="1" s="1"/>
  <c r="BK47" i="1" s="1"/>
  <c r="O48" i="1"/>
  <c r="W48" i="1" s="1"/>
  <c r="AE48" i="1" s="1"/>
  <c r="AM48" i="1" s="1"/>
  <c r="AU48" i="1" s="1"/>
  <c r="BC48" i="1" s="1"/>
  <c r="BK48" i="1" s="1"/>
  <c r="O49" i="1"/>
  <c r="W49" i="1" s="1"/>
  <c r="AE49" i="1" s="1"/>
  <c r="AM49" i="1" s="1"/>
  <c r="AU49" i="1" s="1"/>
  <c r="BC49" i="1" s="1"/>
  <c r="BK49" i="1" s="1"/>
  <c r="O50" i="1"/>
  <c r="W50" i="1" s="1"/>
  <c r="AE50" i="1" s="1"/>
  <c r="AM50" i="1" s="1"/>
  <c r="AU50" i="1" s="1"/>
  <c r="BC50" i="1" s="1"/>
  <c r="BK50" i="1" s="1"/>
  <c r="O51" i="1"/>
  <c r="W51" i="1" s="1"/>
  <c r="AE51" i="1" s="1"/>
  <c r="AM51" i="1" s="1"/>
  <c r="AU51" i="1" s="1"/>
  <c r="BC51" i="1" s="1"/>
  <c r="BK51" i="1" s="1"/>
  <c r="O52" i="1"/>
  <c r="W52" i="1" s="1"/>
  <c r="AE52" i="1" s="1"/>
  <c r="AM52" i="1" s="1"/>
  <c r="AU52" i="1" s="1"/>
  <c r="BC52" i="1" s="1"/>
  <c r="BK52" i="1" s="1"/>
  <c r="O53" i="1"/>
  <c r="W53" i="1" s="1"/>
  <c r="AE53" i="1" s="1"/>
  <c r="AM53" i="1" s="1"/>
  <c r="AU53" i="1" s="1"/>
  <c r="BC53" i="1" s="1"/>
  <c r="BK53" i="1" s="1"/>
  <c r="O54" i="1"/>
  <c r="W54" i="1" s="1"/>
  <c r="AE54" i="1" s="1"/>
  <c r="AM54" i="1" s="1"/>
  <c r="AU54" i="1" s="1"/>
  <c r="BC54" i="1" s="1"/>
  <c r="BK54" i="1" s="1"/>
  <c r="O55" i="1"/>
  <c r="W55" i="1" s="1"/>
  <c r="AE55" i="1" s="1"/>
  <c r="AM55" i="1" s="1"/>
  <c r="AU55" i="1" s="1"/>
  <c r="BC55" i="1" s="1"/>
  <c r="BK55" i="1" s="1"/>
  <c r="O56" i="1"/>
  <c r="W56" i="1" s="1"/>
  <c r="AE56" i="1" s="1"/>
  <c r="AM56" i="1" s="1"/>
  <c r="AU56" i="1" s="1"/>
  <c r="BC56" i="1" s="1"/>
  <c r="BK56" i="1" s="1"/>
  <c r="O57" i="1"/>
  <c r="W57" i="1" s="1"/>
  <c r="AE57" i="1" s="1"/>
  <c r="AM57" i="1" s="1"/>
  <c r="AU57" i="1" s="1"/>
  <c r="BC57" i="1" s="1"/>
  <c r="BK57" i="1" s="1"/>
  <c r="O58" i="1"/>
  <c r="W58" i="1"/>
  <c r="AE58" i="1" s="1"/>
  <c r="AM58" i="1" s="1"/>
  <c r="AU58" i="1" s="1"/>
  <c r="BC58" i="1" s="1"/>
  <c r="BK58" i="1" s="1"/>
  <c r="O59" i="1"/>
  <c r="W59" i="1" s="1"/>
  <c r="AE59" i="1" s="1"/>
  <c r="AM59" i="1" s="1"/>
  <c r="AU59" i="1" s="1"/>
  <c r="BC59" i="1" s="1"/>
  <c r="BK59" i="1" s="1"/>
  <c r="O60" i="1"/>
  <c r="W60" i="1" s="1"/>
  <c r="AE60" i="1" s="1"/>
  <c r="AM60" i="1" s="1"/>
  <c r="AU60" i="1" s="1"/>
  <c r="BC60" i="1" s="1"/>
  <c r="BK60" i="1" s="1"/>
  <c r="O61" i="1"/>
  <c r="W61" i="1" s="1"/>
  <c r="AE61" i="1" s="1"/>
  <c r="AM61" i="1" s="1"/>
  <c r="AU61" i="1" s="1"/>
  <c r="BC61" i="1" s="1"/>
  <c r="BK61" i="1" s="1"/>
  <c r="O62" i="1"/>
  <c r="W62" i="1" s="1"/>
  <c r="AE62" i="1" s="1"/>
  <c r="AM62" i="1" s="1"/>
  <c r="AU62" i="1" s="1"/>
  <c r="BC62" i="1" s="1"/>
  <c r="BK62" i="1" s="1"/>
  <c r="O63" i="1"/>
  <c r="W63" i="1" s="1"/>
  <c r="AE63" i="1" s="1"/>
  <c r="AM63" i="1" s="1"/>
  <c r="AU63" i="1" s="1"/>
  <c r="BC63" i="1" s="1"/>
  <c r="BK63" i="1" s="1"/>
  <c r="O64" i="1"/>
  <c r="W64" i="1" s="1"/>
  <c r="AE64" i="1" s="1"/>
  <c r="AM64" i="1" s="1"/>
  <c r="AU64" i="1" s="1"/>
  <c r="BC64" i="1" s="1"/>
  <c r="BK64" i="1" s="1"/>
  <c r="O65" i="1"/>
  <c r="W65" i="1" s="1"/>
  <c r="AE65" i="1" s="1"/>
  <c r="AM65" i="1" s="1"/>
  <c r="AU65" i="1" s="1"/>
  <c r="BC65" i="1" s="1"/>
  <c r="BK65" i="1" s="1"/>
  <c r="O66" i="1"/>
  <c r="W66" i="1" s="1"/>
  <c r="AE66" i="1" s="1"/>
  <c r="AM66" i="1" s="1"/>
  <c r="AU66" i="1" s="1"/>
  <c r="BC66" i="1" s="1"/>
  <c r="BK66" i="1" s="1"/>
  <c r="O67" i="1"/>
  <c r="W67" i="1" s="1"/>
  <c r="AE67" i="1" s="1"/>
  <c r="AM67" i="1" s="1"/>
  <c r="AU67" i="1" s="1"/>
  <c r="BC67" i="1" s="1"/>
  <c r="BK67" i="1" s="1"/>
  <c r="O68" i="1"/>
  <c r="W68" i="1" s="1"/>
  <c r="AE68" i="1" s="1"/>
  <c r="AM68" i="1" s="1"/>
  <c r="AU68" i="1" s="1"/>
  <c r="BC68" i="1" s="1"/>
  <c r="BK68" i="1" s="1"/>
  <c r="O69" i="1"/>
  <c r="W69" i="1" s="1"/>
  <c r="AE69" i="1" s="1"/>
  <c r="AM69" i="1" s="1"/>
  <c r="AU69" i="1" s="1"/>
  <c r="BC69" i="1" s="1"/>
  <c r="BK69" i="1" s="1"/>
  <c r="O70" i="1"/>
  <c r="W70" i="1" s="1"/>
  <c r="AE70" i="1" s="1"/>
  <c r="AM70" i="1" s="1"/>
  <c r="AU70" i="1" s="1"/>
  <c r="BC70" i="1" s="1"/>
  <c r="BK70" i="1" s="1"/>
  <c r="O71" i="1"/>
  <c r="W71" i="1" s="1"/>
  <c r="AE71" i="1" s="1"/>
  <c r="AM71" i="1" s="1"/>
  <c r="AU71" i="1" s="1"/>
  <c r="BC71" i="1" s="1"/>
  <c r="BK71" i="1" s="1"/>
  <c r="O72" i="1"/>
  <c r="W72" i="1" s="1"/>
  <c r="AE72" i="1" s="1"/>
  <c r="AM72" i="1" s="1"/>
  <c r="AU72" i="1" s="1"/>
  <c r="BC72" i="1" s="1"/>
  <c r="BK72" i="1" s="1"/>
  <c r="O73" i="1"/>
  <c r="W73" i="1" s="1"/>
  <c r="AE73" i="1" s="1"/>
  <c r="AM73" i="1" s="1"/>
  <c r="AU73" i="1" s="1"/>
  <c r="BC73" i="1" s="1"/>
  <c r="BK73" i="1" s="1"/>
  <c r="O5" i="1"/>
  <c r="W5" i="1" s="1"/>
  <c r="AE5" i="1" s="1"/>
  <c r="AM5" i="1" s="1"/>
  <c r="AU5" i="1" s="1"/>
  <c r="BC5" i="1" s="1"/>
  <c r="BK5" i="1" s="1"/>
  <c r="O6" i="1"/>
  <c r="W6" i="1" s="1"/>
  <c r="AE6" i="1" s="1"/>
  <c r="AM6" i="1" s="1"/>
  <c r="AU6" i="1" s="1"/>
  <c r="BC6" i="1" s="1"/>
  <c r="BK6" i="1" s="1"/>
  <c r="O7" i="1"/>
  <c r="W7" i="1" s="1"/>
  <c r="AE7" i="1" s="1"/>
  <c r="AM7" i="1" s="1"/>
  <c r="AU7" i="1" s="1"/>
  <c r="BC7" i="1" s="1"/>
  <c r="BK7" i="1" s="1"/>
  <c r="O8" i="1"/>
  <c r="W8" i="1" s="1"/>
  <c r="AE8" i="1" s="1"/>
  <c r="AM8" i="1" s="1"/>
  <c r="AU8" i="1" s="1"/>
  <c r="BC8" i="1" s="1"/>
  <c r="BK8" i="1" s="1"/>
  <c r="O9" i="1"/>
  <c r="W9" i="1" s="1"/>
  <c r="AE9" i="1" s="1"/>
  <c r="AM9" i="1" s="1"/>
  <c r="AU9" i="1" s="1"/>
  <c r="BC9" i="1" s="1"/>
  <c r="BK9" i="1" s="1"/>
  <c r="O10" i="1"/>
  <c r="W10" i="1" s="1"/>
  <c r="AE10" i="1" s="1"/>
  <c r="AM10" i="1" s="1"/>
  <c r="AU10" i="1" s="1"/>
  <c r="BC10" i="1" s="1"/>
  <c r="BK10" i="1" s="1"/>
  <c r="O11" i="1"/>
  <c r="W11" i="1" s="1"/>
  <c r="AE11" i="1" s="1"/>
  <c r="AM11" i="1" s="1"/>
  <c r="AU11" i="1" s="1"/>
  <c r="BC11" i="1" s="1"/>
  <c r="BK11" i="1" s="1"/>
  <c r="O12" i="1"/>
  <c r="W12" i="1" s="1"/>
  <c r="AE12" i="1" s="1"/>
  <c r="AM12" i="1" s="1"/>
  <c r="AU12" i="1" s="1"/>
  <c r="BC12" i="1" s="1"/>
  <c r="BK12" i="1" s="1"/>
  <c r="O13" i="1"/>
  <c r="W13" i="1" s="1"/>
  <c r="AE13" i="1" s="1"/>
  <c r="AM13" i="1" s="1"/>
  <c r="AU13" i="1" s="1"/>
  <c r="BC13" i="1" s="1"/>
  <c r="BK13" i="1" s="1"/>
  <c r="O14" i="1"/>
  <c r="W14" i="1" s="1"/>
  <c r="AE14" i="1" s="1"/>
  <c r="AM14" i="1" s="1"/>
  <c r="AU14" i="1" s="1"/>
  <c r="BC14" i="1" s="1"/>
  <c r="BK14" i="1" s="1"/>
  <c r="O15" i="1"/>
  <c r="W15" i="1" s="1"/>
  <c r="AE15" i="1" s="1"/>
  <c r="AM15" i="1" s="1"/>
  <c r="AU15" i="1" s="1"/>
  <c r="BC15" i="1" s="1"/>
  <c r="BK15" i="1" s="1"/>
  <c r="O16" i="1"/>
  <c r="W16" i="1" s="1"/>
  <c r="AE16" i="1" s="1"/>
  <c r="AM16" i="1" s="1"/>
  <c r="AU16" i="1" s="1"/>
  <c r="BC16" i="1" s="1"/>
  <c r="BK16" i="1" s="1"/>
  <c r="O17" i="1"/>
  <c r="W17" i="1" s="1"/>
  <c r="AE17" i="1" s="1"/>
  <c r="AM17" i="1" s="1"/>
  <c r="AU17" i="1" s="1"/>
  <c r="BC17" i="1" s="1"/>
  <c r="BK17" i="1" s="1"/>
  <c r="O18" i="1"/>
  <c r="W18" i="1" s="1"/>
  <c r="AE18" i="1" s="1"/>
  <c r="AM18" i="1" s="1"/>
  <c r="AU18" i="1" s="1"/>
  <c r="BC18" i="1" s="1"/>
  <c r="BK18" i="1" s="1"/>
  <c r="O19" i="1"/>
  <c r="W19" i="1" s="1"/>
  <c r="AE19" i="1" s="1"/>
  <c r="AM19" i="1" s="1"/>
  <c r="AU19" i="1" s="1"/>
  <c r="BC19" i="1" s="1"/>
  <c r="BK19" i="1" s="1"/>
  <c r="O20" i="1"/>
  <c r="W20" i="1" s="1"/>
  <c r="AE20" i="1" s="1"/>
  <c r="AM20" i="1" s="1"/>
  <c r="AU20" i="1" s="1"/>
  <c r="BC20" i="1" s="1"/>
  <c r="BK20" i="1" s="1"/>
  <c r="O21" i="1"/>
  <c r="W21" i="1" s="1"/>
  <c r="AE21" i="1" s="1"/>
  <c r="AM21" i="1" s="1"/>
  <c r="AU21" i="1" s="1"/>
  <c r="BC21" i="1" s="1"/>
  <c r="BK21" i="1" s="1"/>
  <c r="O22" i="1"/>
  <c r="W22" i="1" s="1"/>
  <c r="AE22" i="1" s="1"/>
  <c r="AM22" i="1" s="1"/>
  <c r="AU22" i="1" s="1"/>
  <c r="BC22" i="1" s="1"/>
  <c r="BK22" i="1" s="1"/>
  <c r="O23" i="1"/>
  <c r="W23" i="1"/>
  <c r="AE23" i="1" s="1"/>
  <c r="AM23" i="1" s="1"/>
  <c r="AU23" i="1" s="1"/>
  <c r="BC23" i="1" s="1"/>
  <c r="BK23" i="1" s="1"/>
  <c r="O24" i="1"/>
  <c r="W24" i="1" s="1"/>
  <c r="AE24" i="1" s="1"/>
  <c r="AM24" i="1" s="1"/>
  <c r="AU24" i="1" s="1"/>
  <c r="BC24" i="1" s="1"/>
  <c r="BK24" i="1" s="1"/>
  <c r="O25" i="1"/>
  <c r="W25" i="1" s="1"/>
  <c r="AE25" i="1" s="1"/>
  <c r="AM25" i="1" s="1"/>
  <c r="AU25" i="1" s="1"/>
  <c r="BC25" i="1" s="1"/>
  <c r="BK25" i="1" s="1"/>
  <c r="O26" i="1"/>
  <c r="W26" i="1" s="1"/>
  <c r="AE26" i="1" s="1"/>
  <c r="AM26" i="1" s="1"/>
  <c r="AU26" i="1" s="1"/>
  <c r="BC26" i="1" s="1"/>
  <c r="BK26" i="1" s="1"/>
  <c r="O27" i="1"/>
  <c r="W27" i="1" s="1"/>
  <c r="AE27" i="1" s="1"/>
  <c r="AM27" i="1" s="1"/>
  <c r="AU27" i="1" s="1"/>
  <c r="BC27" i="1" s="1"/>
  <c r="BK27" i="1" s="1"/>
  <c r="O28" i="1"/>
  <c r="W28" i="1" s="1"/>
  <c r="AE28" i="1" s="1"/>
  <c r="AM28" i="1" s="1"/>
  <c r="AU28" i="1" s="1"/>
  <c r="BC28" i="1" s="1"/>
  <c r="BK28" i="1" s="1"/>
  <c r="O29" i="1"/>
  <c r="W29" i="1" s="1"/>
  <c r="AE29" i="1" s="1"/>
  <c r="AM29" i="1" s="1"/>
  <c r="AU29" i="1" s="1"/>
  <c r="BC29" i="1" s="1"/>
  <c r="BK29" i="1" s="1"/>
  <c r="O30" i="1"/>
  <c r="W30" i="1" s="1"/>
  <c r="AE30" i="1" s="1"/>
  <c r="AM30" i="1" s="1"/>
  <c r="AU30" i="1" s="1"/>
  <c r="BC30" i="1" s="1"/>
  <c r="BK30" i="1" s="1"/>
  <c r="O31" i="1"/>
  <c r="W31" i="1" s="1"/>
  <c r="AE31" i="1" s="1"/>
  <c r="AM31" i="1" s="1"/>
  <c r="AU31" i="1" s="1"/>
  <c r="BC31" i="1" s="1"/>
  <c r="BK31" i="1" s="1"/>
  <c r="O32" i="1"/>
  <c r="W32" i="1" s="1"/>
  <c r="AE32" i="1" s="1"/>
  <c r="AM32" i="1" s="1"/>
  <c r="AU32" i="1" s="1"/>
  <c r="BC32" i="1" s="1"/>
  <c r="BK32" i="1" s="1"/>
  <c r="O33" i="1"/>
  <c r="W33" i="1" s="1"/>
  <c r="AE33" i="1" s="1"/>
  <c r="AM33" i="1" s="1"/>
  <c r="AU33" i="1" s="1"/>
  <c r="BC33" i="1" s="1"/>
  <c r="BK33" i="1" s="1"/>
  <c r="O34" i="1"/>
  <c r="W34" i="1" s="1"/>
  <c r="AE34" i="1" s="1"/>
  <c r="AM34" i="1" s="1"/>
  <c r="AU34" i="1" s="1"/>
  <c r="BC34" i="1" s="1"/>
  <c r="BK34" i="1" s="1"/>
  <c r="O35" i="1"/>
  <c r="W35" i="1" s="1"/>
  <c r="AE35" i="1" s="1"/>
  <c r="AM35" i="1" s="1"/>
  <c r="AU35" i="1" s="1"/>
  <c r="BC35" i="1" s="1"/>
  <c r="BK35" i="1" s="1"/>
  <c r="O36" i="1"/>
  <c r="W36" i="1" s="1"/>
  <c r="AE36" i="1" s="1"/>
  <c r="AM36" i="1" s="1"/>
  <c r="AU36" i="1" s="1"/>
  <c r="BC36" i="1" s="1"/>
  <c r="BK36" i="1" s="1"/>
  <c r="O37" i="1"/>
  <c r="W37" i="1" s="1"/>
  <c r="AE37" i="1" s="1"/>
  <c r="AM37" i="1" s="1"/>
  <c r="AU37" i="1" s="1"/>
  <c r="BC37" i="1" s="1"/>
  <c r="BK37" i="1" s="1"/>
  <c r="O38" i="1"/>
  <c r="W38" i="1" s="1"/>
  <c r="AE38" i="1" s="1"/>
  <c r="AM38" i="1" s="1"/>
  <c r="AU38" i="1" s="1"/>
  <c r="BC38" i="1" s="1"/>
  <c r="BK38" i="1" s="1"/>
  <c r="O39" i="1"/>
  <c r="W39" i="1" s="1"/>
  <c r="AE39" i="1" s="1"/>
  <c r="AM39" i="1" s="1"/>
  <c r="AU39" i="1" s="1"/>
  <c r="BC39" i="1" s="1"/>
  <c r="BK39" i="1" s="1"/>
  <c r="O40" i="1"/>
  <c r="W40" i="1" s="1"/>
  <c r="AE40" i="1" s="1"/>
  <c r="AM40" i="1" s="1"/>
  <c r="AU40" i="1" s="1"/>
  <c r="BC40" i="1" s="1"/>
  <c r="BK40" i="1" s="1"/>
  <c r="O41" i="1"/>
  <c r="W41" i="1" s="1"/>
  <c r="AE41" i="1" s="1"/>
  <c r="AM41" i="1" s="1"/>
  <c r="AU41" i="1" s="1"/>
  <c r="BC41" i="1" s="1"/>
  <c r="BK41" i="1" s="1"/>
  <c r="O4" i="1"/>
  <c r="W4" i="1" s="1"/>
  <c r="AE4" i="1" s="1"/>
  <c r="AM4" i="1" s="1"/>
  <c r="AU4" i="1" s="1"/>
  <c r="BC4" i="1" s="1"/>
  <c r="BK4" i="1" s="1"/>
  <c r="BQ69" i="1" l="1"/>
  <c r="BQ82" i="10"/>
</calcChain>
</file>

<file path=xl/comments1.xml><?xml version="1.0" encoding="utf-8"?>
<comments xmlns="http://schemas.openxmlformats.org/spreadsheetml/2006/main">
  <authors>
    <author>渡辺晃治</author>
  </authors>
  <commentList>
    <comment ref="H1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本人申告スコア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<sst xmlns="http://schemas.openxmlformats.org/spreadsheetml/2006/main" count="4186" uniqueCount="935">
  <si>
    <t>氏</t>
  </si>
  <si>
    <t>名</t>
  </si>
  <si>
    <t>会社名</t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</si>
  <si>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  <rPh sb="0" eb="1">
      <t>シン</t>
    </rPh>
    <phoneticPr fontId="3"/>
  </si>
  <si>
    <t>Akutagawa</t>
  </si>
  <si>
    <t>Hiroshi</t>
  </si>
  <si>
    <t>Individual</t>
  </si>
  <si>
    <t>23</t>
    <phoneticPr fontId="3"/>
  </si>
  <si>
    <t>Hirotaka</t>
  </si>
  <si>
    <t>Noble Fish</t>
  </si>
  <si>
    <t>10</t>
    <phoneticPr fontId="3"/>
  </si>
  <si>
    <t>Fukui</t>
  </si>
  <si>
    <t>Hiroki</t>
  </si>
  <si>
    <t>Toyoda Gosei North America Corporation</t>
  </si>
  <si>
    <t>Fukushima</t>
  </si>
  <si>
    <t>Takayoshi</t>
  </si>
  <si>
    <t>Hamawaki</t>
  </si>
  <si>
    <t>Ryuichi</t>
  </si>
  <si>
    <t>NHK International Corporation</t>
  </si>
  <si>
    <t>Harada</t>
  </si>
  <si>
    <t>Denso International America</t>
  </si>
  <si>
    <t>14</t>
    <phoneticPr fontId="3"/>
  </si>
  <si>
    <t>Hayashi</t>
  </si>
  <si>
    <t>Narimitsu</t>
  </si>
  <si>
    <t>GST Auto Leather</t>
  </si>
  <si>
    <t>Yasuhiko</t>
  </si>
  <si>
    <t>Nissan North America, Inc.</t>
  </si>
  <si>
    <t>Ichikawa</t>
  </si>
  <si>
    <t>Yoji</t>
  </si>
  <si>
    <t>Clarion Corporation of America</t>
  </si>
  <si>
    <t>Ihara</t>
  </si>
  <si>
    <t>Motoyuki</t>
  </si>
  <si>
    <t>Iikubo</t>
  </si>
  <si>
    <t>Nozomu</t>
  </si>
  <si>
    <t>Continental Automotive</t>
  </si>
  <si>
    <t>Kamei</t>
  </si>
  <si>
    <t>Yoshio</t>
  </si>
  <si>
    <t xml:space="preserve">Yamato Transport USA </t>
  </si>
  <si>
    <t>Kikuchi</t>
  </si>
  <si>
    <t>Mitsuo</t>
  </si>
  <si>
    <t>W-12</t>
    <phoneticPr fontId="3"/>
  </si>
  <si>
    <t>Kurata</t>
  </si>
  <si>
    <t>Junjiro</t>
  </si>
  <si>
    <t>Toyota Tsusho America</t>
  </si>
  <si>
    <t>Kuwata</t>
  </si>
  <si>
    <t>Akira</t>
  </si>
  <si>
    <t>Triton International Services, LLC.</t>
  </si>
  <si>
    <t>W-19</t>
    <phoneticPr fontId="3"/>
  </si>
  <si>
    <t>Mizusawa</t>
    <phoneticPr fontId="3"/>
  </si>
  <si>
    <t>Hidemitsu</t>
    <phoneticPr fontId="3"/>
  </si>
  <si>
    <t>Nissan North America, Inc.</t>
    <phoneticPr fontId="3"/>
  </si>
  <si>
    <t>Morioka</t>
  </si>
  <si>
    <t>Yasuhiro</t>
  </si>
  <si>
    <t>Janesville Acoustics</t>
  </si>
  <si>
    <t>Nagai</t>
  </si>
  <si>
    <t>Candy</t>
  </si>
  <si>
    <t>Alpine Electronics of America</t>
  </si>
  <si>
    <t>R-18</t>
    <phoneticPr fontId="3"/>
  </si>
  <si>
    <t>Narita</t>
  </si>
  <si>
    <t>Masaaki</t>
  </si>
  <si>
    <t>Lear Corporation</t>
  </si>
  <si>
    <t>19</t>
    <phoneticPr fontId="3"/>
  </si>
  <si>
    <t>Nishizawa</t>
  </si>
  <si>
    <t>Shinichi</t>
  </si>
  <si>
    <t>21</t>
    <phoneticPr fontId="3"/>
  </si>
  <si>
    <t>Okada</t>
  </si>
  <si>
    <t>Kentaro</t>
  </si>
  <si>
    <t>Pochubay</t>
  </si>
  <si>
    <t>Eri</t>
  </si>
  <si>
    <t>R-36</t>
    <phoneticPr fontId="3"/>
  </si>
  <si>
    <t>Ray</t>
  </si>
  <si>
    <t>Anthony</t>
  </si>
  <si>
    <t>Ray Law International, P.C.</t>
  </si>
  <si>
    <t>Sato</t>
  </si>
  <si>
    <t>Yasuro</t>
  </si>
  <si>
    <t>VCNA</t>
  </si>
  <si>
    <t>11</t>
    <phoneticPr fontId="3"/>
  </si>
  <si>
    <t>Sekihisa</t>
  </si>
  <si>
    <t>Yoshimine</t>
  </si>
  <si>
    <t>Aisin World Corp of America</t>
  </si>
  <si>
    <t>Shimoda</t>
  </si>
  <si>
    <t>Shukichi</t>
  </si>
  <si>
    <t>Idemitsu Lubricants America Corp.</t>
  </si>
  <si>
    <t>Shinozuka</t>
  </si>
  <si>
    <t>Kazuaki</t>
  </si>
  <si>
    <t>Celanese</t>
    <phoneticPr fontId="3"/>
  </si>
  <si>
    <t>22</t>
    <phoneticPr fontId="3"/>
  </si>
  <si>
    <t>Tanaka</t>
  </si>
  <si>
    <t>Shinji</t>
  </si>
  <si>
    <t>Mitsui Sumitomo Marine Management(USA),INC.</t>
  </si>
  <si>
    <t>Tsushima</t>
  </si>
  <si>
    <t>Yoichi</t>
  </si>
  <si>
    <t>Hirosawa</t>
  </si>
  <si>
    <t>W-13</t>
    <phoneticPr fontId="3"/>
  </si>
  <si>
    <t>Ueda</t>
  </si>
  <si>
    <t>Yoshihiro</t>
  </si>
  <si>
    <t>Wakamoto</t>
  </si>
  <si>
    <t>Takumi</t>
  </si>
  <si>
    <t>UBE America Inc.</t>
  </si>
  <si>
    <t>Watanabe</t>
  </si>
  <si>
    <t>Koji</t>
  </si>
  <si>
    <t>Nabtesco Motion Control, Inc.</t>
  </si>
  <si>
    <t>Yamada</t>
  </si>
  <si>
    <t>Shigeru</t>
  </si>
  <si>
    <t>Cherry Blossom</t>
  </si>
  <si>
    <t>Inoue</t>
  </si>
  <si>
    <t>Akihiko</t>
  </si>
  <si>
    <t>Consulate-General of Japan in Detroit</t>
  </si>
  <si>
    <t>Otobe</t>
  </si>
  <si>
    <t>Masayuki</t>
  </si>
  <si>
    <t>KTNA Inc</t>
  </si>
  <si>
    <t>Shinotsuka</t>
  </si>
  <si>
    <t>Toshiyuki</t>
  </si>
  <si>
    <t>JTB USA</t>
  </si>
  <si>
    <t>Taniguchi</t>
  </si>
  <si>
    <t>Toru</t>
  </si>
  <si>
    <t>Toyoda</t>
  </si>
  <si>
    <t>Masakazu</t>
  </si>
  <si>
    <t>Kamioke</t>
  </si>
  <si>
    <t>Hitachi Automotive</t>
  </si>
  <si>
    <t>-</t>
    <phoneticPr fontId="3"/>
  </si>
  <si>
    <t>Musha</t>
  </si>
  <si>
    <t>Kaoru</t>
  </si>
  <si>
    <t>Studio Musha</t>
  </si>
  <si>
    <t>Yamane</t>
  </si>
  <si>
    <t>Eiko</t>
  </si>
  <si>
    <t>R-25</t>
    <phoneticPr fontId="3"/>
  </si>
  <si>
    <t>Masumoto</t>
    <phoneticPr fontId="3"/>
  </si>
  <si>
    <t>Yoshindo</t>
    <phoneticPr fontId="3"/>
  </si>
  <si>
    <t>Freudenberg NOK General Partnership</t>
    <phoneticPr fontId="3"/>
  </si>
  <si>
    <t>Ozaki</t>
  </si>
  <si>
    <t>Ikuro</t>
  </si>
  <si>
    <t>Jatco USA, Inc</t>
  </si>
  <si>
    <t>Amaya</t>
  </si>
  <si>
    <t>Yasu</t>
  </si>
  <si>
    <t>Brose International Aerica</t>
  </si>
  <si>
    <t>Ojiro</t>
  </si>
  <si>
    <t>Yoshiya</t>
  </si>
  <si>
    <t>第一精工 アメリカ</t>
    <rPh sb="0" eb="2">
      <t>ダイイチ</t>
    </rPh>
    <rPh sb="2" eb="4">
      <t>セイコウ</t>
    </rPh>
    <phoneticPr fontId="3"/>
  </si>
  <si>
    <t>Takahashi</t>
  </si>
  <si>
    <t>Kazushi</t>
  </si>
  <si>
    <t>Tsukui</t>
  </si>
  <si>
    <t>Satoru</t>
  </si>
  <si>
    <t>U-Shin America, Inc</t>
  </si>
  <si>
    <t>Ito</t>
  </si>
  <si>
    <t>Kenji</t>
  </si>
  <si>
    <t>Nippon Express USA, Inc</t>
  </si>
  <si>
    <t>Konuma</t>
    <phoneticPr fontId="3"/>
  </si>
  <si>
    <t>Kazuo</t>
    <phoneticPr fontId="3"/>
  </si>
  <si>
    <t>ANA</t>
    <phoneticPr fontId="3"/>
  </si>
  <si>
    <t>Takeda</t>
    <phoneticPr fontId="3"/>
  </si>
  <si>
    <t>Yuki</t>
    <phoneticPr fontId="3"/>
  </si>
  <si>
    <t>Kyodo Yushi USA Inc</t>
    <phoneticPr fontId="3"/>
  </si>
  <si>
    <t>Iikubo</t>
    <phoneticPr fontId="3"/>
  </si>
  <si>
    <t>Yo</t>
    <phoneticPr fontId="3"/>
  </si>
  <si>
    <t>Lear Corporation</t>
    <phoneticPr fontId="3"/>
  </si>
  <si>
    <t>Tsukahara</t>
    <phoneticPr fontId="3"/>
  </si>
  <si>
    <t>Kei</t>
    <phoneticPr fontId="3"/>
  </si>
  <si>
    <t>UBE America, Inc</t>
    <phoneticPr fontId="3"/>
  </si>
  <si>
    <t>Iwai</t>
    <phoneticPr fontId="3"/>
  </si>
  <si>
    <t>Shingo</t>
    <phoneticPr fontId="3"/>
  </si>
  <si>
    <t>Horiba Instruments, Inc.</t>
    <phoneticPr fontId="3"/>
  </si>
  <si>
    <t>-</t>
    <phoneticPr fontId="3"/>
  </si>
  <si>
    <t>Kato</t>
    <phoneticPr fontId="3"/>
  </si>
  <si>
    <t>Seiya</t>
    <phoneticPr fontId="3"/>
  </si>
  <si>
    <t>Ryosan Technologies USA</t>
    <phoneticPr fontId="3"/>
  </si>
  <si>
    <t>Ito</t>
    <phoneticPr fontId="3"/>
  </si>
  <si>
    <t>Yusuke</t>
    <phoneticPr fontId="3"/>
  </si>
  <si>
    <t>Moriya</t>
    <phoneticPr fontId="3"/>
  </si>
  <si>
    <t>Teruhisa</t>
    <phoneticPr fontId="3"/>
  </si>
  <si>
    <t>A&amp;D Technology</t>
    <phoneticPr fontId="3"/>
  </si>
  <si>
    <t>2014</t>
    <phoneticPr fontId="3"/>
  </si>
  <si>
    <t>23</t>
    <phoneticPr fontId="3"/>
  </si>
  <si>
    <t>10</t>
    <phoneticPr fontId="3"/>
  </si>
  <si>
    <t>27</t>
    <phoneticPr fontId="3"/>
  </si>
  <si>
    <t>14</t>
    <phoneticPr fontId="3"/>
  </si>
  <si>
    <t>30</t>
    <phoneticPr fontId="3"/>
  </si>
  <si>
    <t>Meiden America, Inc.</t>
    <phoneticPr fontId="3"/>
  </si>
  <si>
    <t>15</t>
    <phoneticPr fontId="3"/>
  </si>
  <si>
    <t>優勝</t>
    <rPh sb="0" eb="2">
      <t>ユウショウ</t>
    </rPh>
    <phoneticPr fontId="3"/>
  </si>
  <si>
    <t>Best Gross</t>
    <phoneticPr fontId="3"/>
  </si>
  <si>
    <r>
      <t>2</t>
    </r>
    <r>
      <rPr>
        <sz val="11"/>
        <color theme="1"/>
        <rFont val="Calibri"/>
        <family val="3"/>
        <charset val="128"/>
        <scheme val="minor"/>
      </rPr>
      <t>位</t>
    </r>
    <rPh sb="1" eb="2">
      <t>イ</t>
    </rPh>
    <phoneticPr fontId="3"/>
  </si>
  <si>
    <r>
      <t>3</t>
    </r>
    <r>
      <rPr>
        <sz val="11"/>
        <color theme="1"/>
        <rFont val="Calibri"/>
        <family val="3"/>
        <charset val="128"/>
        <scheme val="minor"/>
      </rPr>
      <t>位</t>
    </r>
    <rPh sb="1" eb="2">
      <t>イ</t>
    </rPh>
    <phoneticPr fontId="3"/>
  </si>
  <si>
    <r>
      <t>4</t>
    </r>
    <r>
      <rPr>
        <sz val="11"/>
        <color theme="1"/>
        <rFont val="Calibri"/>
        <family val="3"/>
        <charset val="128"/>
        <scheme val="minor"/>
      </rPr>
      <t>月度</t>
    </r>
    <rPh sb="1" eb="3">
      <t>ガツド</t>
    </rPh>
    <phoneticPr fontId="3"/>
  </si>
  <si>
    <r>
      <t>5</t>
    </r>
    <r>
      <rPr>
        <sz val="11"/>
        <color theme="1"/>
        <rFont val="Calibri"/>
        <family val="3"/>
        <charset val="128"/>
        <scheme val="minor"/>
      </rPr>
      <t>月度</t>
    </r>
    <rPh sb="1" eb="3">
      <t>ガツド</t>
    </rPh>
    <phoneticPr fontId="3"/>
  </si>
  <si>
    <r>
      <t>6</t>
    </r>
    <r>
      <rPr>
        <sz val="11"/>
        <color theme="1"/>
        <rFont val="Calibri"/>
        <family val="3"/>
        <charset val="128"/>
        <scheme val="minor"/>
      </rPr>
      <t>月度</t>
    </r>
    <rPh sb="1" eb="3">
      <t>ガツド</t>
    </rPh>
    <phoneticPr fontId="3"/>
  </si>
  <si>
    <r>
      <t>7</t>
    </r>
    <r>
      <rPr>
        <sz val="11"/>
        <color theme="1"/>
        <rFont val="Calibri"/>
        <family val="3"/>
        <charset val="128"/>
        <scheme val="minor"/>
      </rPr>
      <t>月度</t>
    </r>
    <rPh sb="1" eb="3">
      <t>ガツド</t>
    </rPh>
    <phoneticPr fontId="3"/>
  </si>
  <si>
    <r>
      <t>8</t>
    </r>
    <r>
      <rPr>
        <sz val="11"/>
        <color theme="1"/>
        <rFont val="Calibri"/>
        <family val="3"/>
        <charset val="128"/>
        <scheme val="minor"/>
      </rPr>
      <t>月度</t>
    </r>
    <rPh sb="1" eb="3">
      <t>ガツド</t>
    </rPh>
    <phoneticPr fontId="3"/>
  </si>
  <si>
    <r>
      <t>9</t>
    </r>
    <r>
      <rPr>
        <sz val="11"/>
        <color theme="1"/>
        <rFont val="Calibri"/>
        <family val="3"/>
        <charset val="128"/>
        <scheme val="minor"/>
      </rPr>
      <t>月度</t>
    </r>
    <rPh sb="1" eb="3">
      <t>ガツド</t>
    </rPh>
    <phoneticPr fontId="3"/>
  </si>
  <si>
    <r>
      <t>10</t>
    </r>
    <r>
      <rPr>
        <sz val="11"/>
        <color theme="1"/>
        <rFont val="Calibri"/>
        <family val="3"/>
        <charset val="128"/>
        <scheme val="minor"/>
      </rPr>
      <t>月度</t>
    </r>
    <rPh sb="2" eb="4">
      <t>ガツド</t>
    </rPh>
    <phoneticPr fontId="3"/>
  </si>
  <si>
    <t>Gross</t>
    <phoneticPr fontId="3"/>
  </si>
  <si>
    <t>HC</t>
    <phoneticPr fontId="3"/>
  </si>
  <si>
    <t>Net</t>
    <phoneticPr fontId="3"/>
  </si>
  <si>
    <t>Birdie</t>
    <phoneticPr fontId="3"/>
  </si>
  <si>
    <t>ニアピン</t>
    <phoneticPr fontId="3"/>
  </si>
  <si>
    <t>ドラコン</t>
    <phoneticPr fontId="3"/>
  </si>
  <si>
    <t>GC
point</t>
    <phoneticPr fontId="3"/>
  </si>
  <si>
    <t>GC
total</t>
    <phoneticPr fontId="3"/>
  </si>
  <si>
    <t>2014年　ミシガン会　スコア集計表</t>
    <rPh sb="4" eb="5">
      <t>ネン</t>
    </rPh>
    <rPh sb="10" eb="11">
      <t>カイ</t>
    </rPh>
    <rPh sb="15" eb="17">
      <t>シュウケイ</t>
    </rPh>
    <rPh sb="17" eb="18">
      <t>ヒョウ</t>
    </rPh>
    <phoneticPr fontId="2"/>
  </si>
  <si>
    <t>備考</t>
    <rPh sb="0" eb="2">
      <t>ビコウ</t>
    </rPh>
    <phoneticPr fontId="2"/>
  </si>
  <si>
    <t>Note</t>
    <phoneticPr fontId="2"/>
  </si>
  <si>
    <t>NAME(Last, First)</t>
  </si>
  <si>
    <t>COMPANY</t>
  </si>
  <si>
    <t>Yusuke</t>
  </si>
  <si>
    <t>Ryosan Technologies USA</t>
  </si>
  <si>
    <t>GUEST</t>
  </si>
  <si>
    <t>Masuda</t>
  </si>
  <si>
    <t>Nobuo</t>
  </si>
  <si>
    <t>Kato</t>
  </si>
  <si>
    <t>Seiya</t>
  </si>
  <si>
    <t>NEW-2</t>
  </si>
  <si>
    <t>NEW-1</t>
  </si>
  <si>
    <t>順位</t>
    <rPh sb="0" eb="2">
      <t>ジュンイ</t>
    </rPh>
    <phoneticPr fontId="2"/>
  </si>
  <si>
    <t>member</t>
    <phoneticPr fontId="2"/>
  </si>
  <si>
    <t>会員</t>
  </si>
  <si>
    <t>組</t>
    <rPh sb="0" eb="1">
      <t>クミ</t>
    </rPh>
    <phoneticPr fontId="2"/>
  </si>
  <si>
    <t>Tee</t>
    <phoneticPr fontId="2"/>
  </si>
  <si>
    <t>H.C.</t>
    <phoneticPr fontId="2"/>
  </si>
  <si>
    <t>OUT</t>
    <phoneticPr fontId="2"/>
  </si>
  <si>
    <t>IN</t>
    <phoneticPr fontId="2"/>
  </si>
  <si>
    <t>GROSS</t>
    <phoneticPr fontId="2"/>
  </si>
  <si>
    <t>NET</t>
    <phoneticPr fontId="2"/>
  </si>
  <si>
    <t>G.C. point</t>
    <phoneticPr fontId="2"/>
  </si>
  <si>
    <t>Birdie</t>
  </si>
  <si>
    <r>
      <rPr>
        <b/>
        <sz val="10"/>
        <rFont val="Arial"/>
        <family val="2"/>
      </rPr>
      <t>新</t>
    </r>
    <r>
      <rPr>
        <b/>
        <sz val="10"/>
        <rFont val="Arial Narrow"/>
        <family val="2"/>
      </rPr>
      <t>HC</t>
    </r>
  </si>
  <si>
    <r>
      <rPr>
        <b/>
        <sz val="10"/>
        <rFont val="Arial"/>
        <family val="2"/>
      </rPr>
      <t>ニアピン</t>
    </r>
  </si>
  <si>
    <r>
      <rPr>
        <b/>
        <sz val="10"/>
        <rFont val="Arial"/>
        <family val="2"/>
      </rPr>
      <t>ドラコン</t>
    </r>
  </si>
  <si>
    <r>
      <rPr>
        <b/>
        <sz val="10"/>
        <rFont val="Arial"/>
        <family val="2"/>
      </rPr>
      <t>ベスグロ</t>
    </r>
  </si>
  <si>
    <t>-</t>
    <phoneticPr fontId="2"/>
  </si>
  <si>
    <t>#3, 15</t>
    <phoneticPr fontId="2"/>
  </si>
  <si>
    <t>#3, 9</t>
    <phoneticPr fontId="2"/>
  </si>
  <si>
    <t>#3</t>
    <phoneticPr fontId="2"/>
  </si>
  <si>
    <t>#5</t>
    <phoneticPr fontId="2"/>
  </si>
  <si>
    <t>#12</t>
    <phoneticPr fontId="2"/>
  </si>
  <si>
    <t>#17, 18</t>
    <phoneticPr fontId="2"/>
  </si>
  <si>
    <t>W-17</t>
    <phoneticPr fontId="3"/>
  </si>
  <si>
    <t>#5, 14</t>
    <phoneticPr fontId="2"/>
  </si>
  <si>
    <t>#15</t>
    <phoneticPr fontId="2"/>
  </si>
  <si>
    <t>#11, 18</t>
    <phoneticPr fontId="2"/>
  </si>
  <si>
    <t>#5, 16</t>
    <phoneticPr fontId="2"/>
  </si>
  <si>
    <t>#14</t>
    <phoneticPr fontId="2"/>
  </si>
  <si>
    <t>#4, 10</t>
    <phoneticPr fontId="2"/>
  </si>
  <si>
    <t>#8, 17</t>
    <phoneticPr fontId="2"/>
  </si>
  <si>
    <t>Masuda</t>
    <phoneticPr fontId="2"/>
  </si>
  <si>
    <t>Nobuo</t>
    <phoneticPr fontId="2"/>
  </si>
  <si>
    <t>#5, 6</t>
    <phoneticPr fontId="2"/>
  </si>
  <si>
    <t>#6</t>
    <phoneticPr fontId="2"/>
  </si>
  <si>
    <t>#8</t>
    <phoneticPr fontId="2"/>
  </si>
  <si>
    <t>NEW-2</t>
    <phoneticPr fontId="2"/>
  </si>
  <si>
    <t>NEW-1</t>
    <phoneticPr fontId="2"/>
  </si>
  <si>
    <t>GUEST</t>
    <phoneticPr fontId="2"/>
  </si>
  <si>
    <t>13</t>
    <phoneticPr fontId="2"/>
  </si>
  <si>
    <t>9</t>
    <phoneticPr fontId="2"/>
  </si>
  <si>
    <t>R-20</t>
    <phoneticPr fontId="2"/>
  </si>
  <si>
    <t>B-11</t>
    <phoneticPr fontId="3"/>
  </si>
  <si>
    <t>Mariko</t>
  </si>
  <si>
    <t>Yo</t>
  </si>
  <si>
    <t>Masumoto</t>
  </si>
  <si>
    <t>Yoshindo</t>
  </si>
  <si>
    <t>Freudenberg NOK General Partnership</t>
  </si>
  <si>
    <t>-</t>
    <phoneticPr fontId="2"/>
  </si>
  <si>
    <t>Celanese</t>
  </si>
  <si>
    <t>Houghton International</t>
  </si>
  <si>
    <t xml:space="preserve">Toyoda Gosei </t>
  </si>
  <si>
    <t>更新履歴</t>
    <rPh sb="0" eb="2">
      <t>コウシン</t>
    </rPh>
    <rPh sb="2" eb="4">
      <t>リレキ</t>
    </rPh>
    <phoneticPr fontId="2"/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</si>
  <si>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  <rPh sb="0" eb="2">
      <t>サイシン</t>
    </rPh>
    <phoneticPr fontId="2"/>
  </si>
  <si>
    <t>Kato</t>
    <phoneticPr fontId="2"/>
  </si>
  <si>
    <t>Mariko</t>
    <phoneticPr fontId="2"/>
  </si>
  <si>
    <t>Individual</t>
    <phoneticPr fontId="2"/>
  </si>
  <si>
    <t>Houghton International</t>
    <phoneticPr fontId="2"/>
  </si>
  <si>
    <t>-</t>
    <phoneticPr fontId="2"/>
  </si>
  <si>
    <t>#3</t>
    <phoneticPr fontId="2"/>
  </si>
  <si>
    <t>#5</t>
    <phoneticPr fontId="2"/>
  </si>
  <si>
    <t>11</t>
    <phoneticPr fontId="2"/>
  </si>
  <si>
    <t>20</t>
    <phoneticPr fontId="2"/>
  </si>
  <si>
    <t>#11</t>
    <phoneticPr fontId="2"/>
  </si>
  <si>
    <t>#12</t>
    <phoneticPr fontId="2"/>
  </si>
  <si>
    <t>#17</t>
    <phoneticPr fontId="2"/>
  </si>
  <si>
    <t>#4</t>
    <phoneticPr fontId="2"/>
  </si>
  <si>
    <r>
      <t>6</t>
    </r>
    <r>
      <rPr>
        <sz val="14"/>
        <rFont val="ＭＳ Ｐゴシック"/>
        <family val="3"/>
        <charset val="128"/>
      </rPr>
      <t>月帰任</t>
    </r>
    <rPh sb="1" eb="2">
      <t>ガツ</t>
    </rPh>
    <rPh sb="2" eb="4">
      <t>キニン</t>
    </rPh>
    <phoneticPr fontId="2"/>
  </si>
  <si>
    <t>#10</t>
    <phoneticPr fontId="2"/>
  </si>
  <si>
    <t>#14</t>
    <phoneticPr fontId="2"/>
  </si>
  <si>
    <t>#8</t>
    <phoneticPr fontId="2"/>
  </si>
  <si>
    <t>Yamada</t>
    <phoneticPr fontId="2"/>
  </si>
  <si>
    <t>Koji</t>
    <phoneticPr fontId="2"/>
  </si>
  <si>
    <t>Toyoda Gosei North America Corporation</t>
    <phoneticPr fontId="2"/>
  </si>
  <si>
    <t xml:space="preserve">Dai-Ichi Seiko America </t>
  </si>
  <si>
    <t>Maeda</t>
  </si>
  <si>
    <t>Takahiro</t>
  </si>
  <si>
    <t>EKK Eagle Sales America Inc.</t>
  </si>
  <si>
    <t>Yamato Transport</t>
  </si>
  <si>
    <t>Takeda</t>
  </si>
  <si>
    <t>Yuki</t>
  </si>
  <si>
    <t>Kyodoyushi USA</t>
  </si>
  <si>
    <t>Mike</t>
  </si>
  <si>
    <t>Clarion Corp</t>
  </si>
  <si>
    <t>-</t>
    <phoneticPr fontId="2"/>
  </si>
  <si>
    <t>Maeda</t>
    <phoneticPr fontId="2"/>
  </si>
  <si>
    <t>Takahiro</t>
    <phoneticPr fontId="2"/>
  </si>
  <si>
    <t>EKK Eagle Sales America Inc.</t>
    <phoneticPr fontId="2"/>
  </si>
  <si>
    <t>NEW-1</t>
    <phoneticPr fontId="2"/>
  </si>
  <si>
    <t>NEW-2</t>
    <phoneticPr fontId="2"/>
  </si>
  <si>
    <t>#6</t>
    <phoneticPr fontId="2"/>
  </si>
  <si>
    <t>#5, 7, 12, 13</t>
    <phoneticPr fontId="2"/>
  </si>
  <si>
    <t>#12</t>
    <phoneticPr fontId="2"/>
  </si>
  <si>
    <t>#2</t>
    <phoneticPr fontId="2"/>
  </si>
  <si>
    <t>#3</t>
    <phoneticPr fontId="2"/>
  </si>
  <si>
    <t>#11</t>
    <phoneticPr fontId="2"/>
  </si>
  <si>
    <t>#17</t>
    <phoneticPr fontId="2"/>
  </si>
  <si>
    <t>#5, 7</t>
    <phoneticPr fontId="2"/>
  </si>
  <si>
    <t>#18</t>
    <phoneticPr fontId="2"/>
  </si>
  <si>
    <t>#5, 11</t>
    <phoneticPr fontId="2"/>
  </si>
  <si>
    <t>#7</t>
    <phoneticPr fontId="2"/>
  </si>
  <si>
    <t>#5, 8</t>
    <phoneticPr fontId="2"/>
  </si>
  <si>
    <t>#5</t>
    <phoneticPr fontId="2"/>
  </si>
  <si>
    <t>#8</t>
    <phoneticPr fontId="2"/>
  </si>
  <si>
    <t>NEW-2</t>
    <phoneticPr fontId="2"/>
  </si>
  <si>
    <t>NEW-1</t>
    <phoneticPr fontId="2"/>
  </si>
  <si>
    <t>#14</t>
    <phoneticPr fontId="2"/>
  </si>
  <si>
    <t>W-8</t>
    <phoneticPr fontId="2"/>
  </si>
  <si>
    <t>20</t>
    <phoneticPr fontId="2"/>
  </si>
  <si>
    <t>12 -&gt; 14</t>
    <phoneticPr fontId="2"/>
  </si>
  <si>
    <t xml:space="preserve">Nagaoka </t>
  </si>
  <si>
    <t>Takeyoshi</t>
  </si>
  <si>
    <t>Sekisui Plastics USA</t>
  </si>
  <si>
    <t xml:space="preserve">Ozaki </t>
  </si>
  <si>
    <t>Ikuo</t>
  </si>
  <si>
    <t>JATCO USA</t>
  </si>
  <si>
    <t>Meiden USA</t>
  </si>
  <si>
    <t>Mizusawa</t>
  </si>
  <si>
    <t>Hidemitsu</t>
  </si>
  <si>
    <t>Tsukui</t>
    <phoneticPr fontId="2"/>
  </si>
  <si>
    <t>Satoru</t>
    <phoneticPr fontId="2"/>
  </si>
  <si>
    <t>U-Shin America, Inc.</t>
    <phoneticPr fontId="2"/>
  </si>
  <si>
    <t>W</t>
    <phoneticPr fontId="2"/>
  </si>
  <si>
    <t>B</t>
    <phoneticPr fontId="2"/>
  </si>
  <si>
    <t>R</t>
    <phoneticPr fontId="2"/>
  </si>
  <si>
    <t>Black</t>
    <phoneticPr fontId="2"/>
  </si>
  <si>
    <t>B</t>
    <phoneticPr fontId="2"/>
  </si>
  <si>
    <t>-</t>
    <phoneticPr fontId="2"/>
  </si>
  <si>
    <t>#15</t>
    <phoneticPr fontId="2"/>
  </si>
  <si>
    <t>#17</t>
    <phoneticPr fontId="2"/>
  </si>
  <si>
    <t>#5</t>
    <phoneticPr fontId="2"/>
  </si>
  <si>
    <t>#5</t>
    <phoneticPr fontId="2"/>
  </si>
  <si>
    <t>#1</t>
    <phoneticPr fontId="2"/>
  </si>
  <si>
    <t>#11</t>
    <phoneticPr fontId="2"/>
  </si>
  <si>
    <t>#17</t>
    <phoneticPr fontId="2"/>
  </si>
  <si>
    <t>#12</t>
    <phoneticPr fontId="2"/>
  </si>
  <si>
    <t>#8</t>
    <phoneticPr fontId="2"/>
  </si>
  <si>
    <t>#6</t>
    <phoneticPr fontId="2"/>
  </si>
  <si>
    <t>#4, #12</t>
    <phoneticPr fontId="2"/>
  </si>
  <si>
    <t>#4</t>
    <phoneticPr fontId="2"/>
  </si>
  <si>
    <t>Individual</t>
    <phoneticPr fontId="2"/>
  </si>
  <si>
    <t>#3</t>
    <phoneticPr fontId="2"/>
  </si>
  <si>
    <t>#6</t>
    <phoneticPr fontId="2"/>
  </si>
  <si>
    <t>#14</t>
    <phoneticPr fontId="2"/>
  </si>
  <si>
    <t>○</t>
    <phoneticPr fontId="2"/>
  </si>
  <si>
    <t>W-9</t>
    <phoneticPr fontId="2"/>
  </si>
  <si>
    <t>Individual</t>
    <phoneticPr fontId="2"/>
  </si>
  <si>
    <t>25 -&gt; 26</t>
    <phoneticPr fontId="2"/>
  </si>
  <si>
    <t>#4</t>
    <phoneticPr fontId="2"/>
  </si>
  <si>
    <t>#5</t>
    <phoneticPr fontId="2"/>
  </si>
  <si>
    <t>#1</t>
    <phoneticPr fontId="2"/>
  </si>
  <si>
    <t>#17</t>
    <phoneticPr fontId="2"/>
  </si>
  <si>
    <t>#8</t>
    <phoneticPr fontId="2"/>
  </si>
  <si>
    <t>#11</t>
    <phoneticPr fontId="2"/>
  </si>
  <si>
    <t>#6</t>
    <phoneticPr fontId="2"/>
  </si>
  <si>
    <t>#4, 12</t>
    <phoneticPr fontId="2"/>
  </si>
  <si>
    <t>#12</t>
    <phoneticPr fontId="2"/>
  </si>
  <si>
    <t>#3</t>
    <phoneticPr fontId="2"/>
  </si>
  <si>
    <t>#15</t>
    <phoneticPr fontId="2"/>
  </si>
  <si>
    <t>#14</t>
    <phoneticPr fontId="2"/>
  </si>
  <si>
    <t>-</t>
    <phoneticPr fontId="2"/>
  </si>
  <si>
    <t>NEW-2</t>
    <phoneticPr fontId="2"/>
  </si>
  <si>
    <t>NEW-1</t>
    <phoneticPr fontId="2"/>
  </si>
  <si>
    <t>GUEST</t>
    <phoneticPr fontId="2"/>
  </si>
  <si>
    <t>GUEST</t>
    <phoneticPr fontId="2"/>
  </si>
  <si>
    <t>Naoki</t>
  </si>
  <si>
    <t>Sanyo Corporation of America</t>
  </si>
  <si>
    <t>Yamashita</t>
  </si>
  <si>
    <t>Koike</t>
  </si>
  <si>
    <t>Atsushi</t>
  </si>
  <si>
    <t xml:space="preserve">Ota </t>
  </si>
  <si>
    <t>#1</t>
    <phoneticPr fontId="2"/>
  </si>
  <si>
    <t>#7, 9, 10, 17</t>
    <phoneticPr fontId="2"/>
  </si>
  <si>
    <t>#14</t>
    <phoneticPr fontId="2"/>
  </si>
  <si>
    <t>#8</t>
    <phoneticPr fontId="2"/>
  </si>
  <si>
    <t>#11</t>
    <phoneticPr fontId="2"/>
  </si>
  <si>
    <t>#4, 9</t>
    <phoneticPr fontId="2"/>
  </si>
  <si>
    <t>#9</t>
    <phoneticPr fontId="2"/>
  </si>
  <si>
    <t>#17</t>
    <phoneticPr fontId="2"/>
  </si>
  <si>
    <t>#6</t>
    <phoneticPr fontId="2"/>
  </si>
  <si>
    <t>#12</t>
    <phoneticPr fontId="2"/>
  </si>
  <si>
    <t>#4</t>
    <phoneticPr fontId="2"/>
  </si>
  <si>
    <t>#3</t>
    <phoneticPr fontId="2"/>
  </si>
  <si>
    <t>#15</t>
    <phoneticPr fontId="2"/>
  </si>
  <si>
    <t>#6, 7</t>
    <phoneticPr fontId="2"/>
  </si>
  <si>
    <t>-</t>
    <phoneticPr fontId="2"/>
  </si>
  <si>
    <t>6</t>
    <phoneticPr fontId="2"/>
  </si>
  <si>
    <t>19 -&gt; 16</t>
    <phoneticPr fontId="2"/>
  </si>
  <si>
    <t>13 -&gt; 14</t>
    <phoneticPr fontId="2"/>
  </si>
  <si>
    <t>22 -&gt; 24</t>
    <phoneticPr fontId="2"/>
  </si>
  <si>
    <t>Kyodo Yushi USA Inc</t>
  </si>
  <si>
    <t>Meiden America, Inc.</t>
  </si>
  <si>
    <t>-</t>
    <phoneticPr fontId="2"/>
  </si>
  <si>
    <t>#1</t>
    <phoneticPr fontId="2"/>
  </si>
  <si>
    <t>#14</t>
    <phoneticPr fontId="2"/>
  </si>
  <si>
    <t>#5, 9</t>
    <phoneticPr fontId="2"/>
  </si>
  <si>
    <t>#9</t>
    <phoneticPr fontId="2"/>
  </si>
  <si>
    <t>#5</t>
    <phoneticPr fontId="2"/>
  </si>
  <si>
    <t>#17</t>
    <phoneticPr fontId="2"/>
  </si>
  <si>
    <t>#6</t>
    <phoneticPr fontId="2"/>
  </si>
  <si>
    <t>#5, 11</t>
    <phoneticPr fontId="2"/>
  </si>
  <si>
    <t>#8</t>
    <phoneticPr fontId="2"/>
  </si>
  <si>
    <t>#12</t>
    <phoneticPr fontId="2"/>
  </si>
  <si>
    <t>#10</t>
    <phoneticPr fontId="2"/>
  </si>
  <si>
    <t>#3</t>
    <phoneticPr fontId="2"/>
  </si>
  <si>
    <t>#5, 14</t>
    <phoneticPr fontId="2"/>
  </si>
  <si>
    <t>#13</t>
    <phoneticPr fontId="2"/>
  </si>
  <si>
    <t>10月帰任</t>
    <rPh sb="2" eb="3">
      <t>ガツ</t>
    </rPh>
    <rPh sb="3" eb="5">
      <t>キニン</t>
    </rPh>
    <phoneticPr fontId="2"/>
  </si>
  <si>
    <t>退会</t>
    <rPh sb="0" eb="2">
      <t>タイカイ</t>
    </rPh>
    <phoneticPr fontId="2"/>
  </si>
  <si>
    <r>
      <rPr>
        <sz val="14"/>
        <rFont val="ＭＳ Ｐゴシック"/>
        <family val="3"/>
        <charset val="128"/>
      </rPr>
      <t>退会</t>
    </r>
    <rPh sb="0" eb="2">
      <t>タイカイ</t>
    </rPh>
    <phoneticPr fontId="2"/>
  </si>
  <si>
    <t>備考</t>
    <rPh sb="0" eb="2">
      <t>ビコウ</t>
    </rPh>
    <phoneticPr fontId="2"/>
  </si>
  <si>
    <t>皆勤賞</t>
    <rPh sb="0" eb="3">
      <t>カイキンショウ</t>
    </rPh>
    <phoneticPr fontId="2"/>
  </si>
  <si>
    <t>平均スコア</t>
    <rPh sb="0" eb="2">
      <t>ヘイキン</t>
    </rPh>
    <phoneticPr fontId="2"/>
  </si>
  <si>
    <r>
      <rPr>
        <sz val="11"/>
        <color indexed="8"/>
        <rFont val="ＭＳ Ｐゴシック"/>
        <family val="3"/>
        <charset val="128"/>
      </rPr>
      <t>全体平均スコア</t>
    </r>
    <rPh sb="0" eb="2">
      <t>ゼンタイ</t>
    </rPh>
    <rPh sb="2" eb="4">
      <t>ヘイキン</t>
    </rPh>
    <phoneticPr fontId="2"/>
  </si>
  <si>
    <t>出場回数</t>
    <rPh sb="0" eb="2">
      <t>シュツジョウ</t>
    </rPh>
    <rPh sb="2" eb="4">
      <t>カイスウ</t>
    </rPh>
    <phoneticPr fontId="2"/>
  </si>
  <si>
    <t>5月度優勝</t>
    <rPh sb="1" eb="2">
      <t>ガツ</t>
    </rPh>
    <rPh sb="2" eb="3">
      <t>ド</t>
    </rPh>
    <rPh sb="3" eb="5">
      <t>ユウショウ</t>
    </rPh>
    <phoneticPr fontId="2"/>
  </si>
  <si>
    <t>6月度優勝</t>
    <rPh sb="1" eb="3">
      <t>ガツド</t>
    </rPh>
    <rPh sb="3" eb="5">
      <t>ユウショウ</t>
    </rPh>
    <phoneticPr fontId="2"/>
  </si>
  <si>
    <t>7月度優勝</t>
    <rPh sb="1" eb="3">
      <t>ガツド</t>
    </rPh>
    <rPh sb="3" eb="5">
      <t>ユウショウ</t>
    </rPh>
    <phoneticPr fontId="2"/>
  </si>
  <si>
    <t>8月度優勝</t>
    <rPh sb="1" eb="3">
      <t>ガツド</t>
    </rPh>
    <rPh sb="3" eb="5">
      <t>ユウショウ</t>
    </rPh>
    <phoneticPr fontId="2"/>
  </si>
  <si>
    <t>9月度優勝</t>
    <rPh sb="1" eb="3">
      <t>ガツド</t>
    </rPh>
    <rPh sb="3" eb="5">
      <t>ユウショウ</t>
    </rPh>
    <phoneticPr fontId="2"/>
  </si>
  <si>
    <t>10月度優勝</t>
    <rPh sb="2" eb="4">
      <t>ガツド</t>
    </rPh>
    <rPh sb="4" eb="6">
      <t>ユウショウ</t>
    </rPh>
    <phoneticPr fontId="2"/>
  </si>
  <si>
    <t>2015年度HDCP</t>
    <rPh sb="4" eb="6">
      <t>ネンド</t>
    </rPh>
    <phoneticPr fontId="2"/>
  </si>
  <si>
    <t>Tee</t>
    <phoneticPr fontId="2"/>
  </si>
  <si>
    <t>HDCP</t>
    <phoneticPr fontId="2"/>
  </si>
  <si>
    <t>Black</t>
    <phoneticPr fontId="2"/>
  </si>
  <si>
    <t>White</t>
    <phoneticPr fontId="2"/>
  </si>
  <si>
    <t>Blue</t>
    <phoneticPr fontId="2"/>
  </si>
  <si>
    <t>Blue</t>
    <phoneticPr fontId="2"/>
  </si>
  <si>
    <t>Red</t>
    <phoneticPr fontId="2"/>
  </si>
  <si>
    <t>Red</t>
    <phoneticPr fontId="2"/>
  </si>
  <si>
    <t>優勝のため更に0.8掛け</t>
    <rPh sb="0" eb="2">
      <t>ユウショウ</t>
    </rPh>
    <rPh sb="5" eb="6">
      <t>サラ</t>
    </rPh>
    <rPh sb="10" eb="11">
      <t>カ</t>
    </rPh>
    <phoneticPr fontId="2"/>
  </si>
  <si>
    <t>前年2回未満の参加のため、HDCPそのまま</t>
    <rPh sb="0" eb="2">
      <t>ゼンネン</t>
    </rPh>
    <rPh sb="3" eb="4">
      <t>カイ</t>
    </rPh>
    <rPh sb="4" eb="6">
      <t>ミマン</t>
    </rPh>
    <rPh sb="7" eb="9">
      <t>サンカ</t>
    </rPh>
    <phoneticPr fontId="2"/>
  </si>
  <si>
    <t>新規HDCP</t>
    <rPh sb="0" eb="2">
      <t>シンキ</t>
    </rPh>
    <phoneticPr fontId="2"/>
  </si>
  <si>
    <t>-</t>
    <phoneticPr fontId="2"/>
  </si>
  <si>
    <t>グランド
チャンピオン</t>
    <phoneticPr fontId="2"/>
  </si>
  <si>
    <t>優勝</t>
    <rPh sb="0" eb="2">
      <t>ユウショウ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</si>
  <si>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</si>
  <si>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</si>
  <si>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</si>
  <si>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</si>
  <si>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r>
      <rPr>
        <sz val="14"/>
        <rFont val="ＭＳ Ｐゴシック"/>
        <family val="3"/>
        <charset val="128"/>
      </rPr>
      <t>帰任</t>
    </r>
    <rPh sb="0" eb="2">
      <t>キニン</t>
    </rPh>
    <phoneticPr fontId="2"/>
  </si>
  <si>
    <t>-</t>
    <phoneticPr fontId="2"/>
  </si>
  <si>
    <t>GUEST</t>
    <phoneticPr fontId="2"/>
  </si>
  <si>
    <t>NEW-2</t>
    <phoneticPr fontId="2"/>
  </si>
  <si>
    <t>もし会員になっていただけるなら、新規HDCPとして</t>
    <rPh sb="2" eb="4">
      <t>カイイン</t>
    </rPh>
    <rPh sb="16" eb="18">
      <t>シンキ</t>
    </rPh>
    <phoneticPr fontId="2"/>
  </si>
  <si>
    <t>2015</t>
    <phoneticPr fontId="3"/>
  </si>
  <si>
    <t>Nabtesco Motion Control</t>
  </si>
  <si>
    <t>EKK Eagle Sales America, Inc.</t>
  </si>
  <si>
    <t>Nagaoka</t>
  </si>
  <si>
    <t>Sekisui Plastics USA, Inc.</t>
  </si>
  <si>
    <t>第一精工 アメリカ</t>
    <rPh sb="0" eb="2">
      <t>ダイイチ</t>
    </rPh>
    <rPh sb="2" eb="4">
      <t>セイコウ</t>
    </rPh>
    <phoneticPr fontId="21"/>
  </si>
  <si>
    <t>Ota</t>
  </si>
  <si>
    <t>W-9</t>
  </si>
  <si>
    <t>W-19</t>
  </si>
  <si>
    <t>R-25</t>
  </si>
  <si>
    <t>R-31</t>
  </si>
  <si>
    <t>W-10</t>
  </si>
  <si>
    <t>W-17</t>
  </si>
  <si>
    <t>-</t>
  </si>
  <si>
    <t>年間全体平均スコア</t>
    <rPh sb="0" eb="2">
      <t>ネンカン</t>
    </rPh>
    <rPh sb="2" eb="4">
      <t>ゼンタイ</t>
    </rPh>
    <rPh sb="4" eb="6">
      <t>ヘイキン</t>
    </rPh>
    <phoneticPr fontId="2"/>
  </si>
  <si>
    <r>
      <rPr>
        <b/>
        <sz val="14"/>
        <rFont val="ＭＳ Ｐゴシック"/>
        <family val="3"/>
        <charset val="128"/>
      </rPr>
      <t>【</t>
    </r>
    <r>
      <rPr>
        <b/>
        <sz val="14"/>
        <rFont val="Arial"/>
        <family val="2"/>
      </rPr>
      <t>2013</t>
    </r>
    <r>
      <rPr>
        <b/>
        <sz val="14"/>
        <rFont val="ＭＳ Ｐゴシック"/>
        <family val="3"/>
        <charset val="128"/>
      </rPr>
      <t>年度</t>
    </r>
    <r>
      <rPr>
        <b/>
        <sz val="14"/>
        <rFont val="Arial"/>
        <family val="2"/>
      </rPr>
      <t xml:space="preserve"> </t>
    </r>
    <r>
      <rPr>
        <b/>
        <sz val="14"/>
        <rFont val="ＭＳ Ｐゴシック"/>
        <family val="3"/>
        <charset val="128"/>
      </rPr>
      <t>年間成績</t>
    </r>
    <r>
      <rPr>
        <b/>
        <sz val="14"/>
        <rFont val="ＭＳ Ｐゴシック"/>
        <family val="3"/>
        <charset val="128"/>
      </rPr>
      <t>表】</t>
    </r>
    <rPh sb="8" eb="10">
      <t>ネンカン</t>
    </rPh>
    <rPh sb="10" eb="12">
      <t>セイセキ</t>
    </rPh>
    <phoneticPr fontId="3"/>
  </si>
  <si>
    <t>【会員】</t>
  </si>
  <si>
    <t>2014 HDCP</t>
    <phoneticPr fontId="3"/>
  </si>
  <si>
    <t>Gross</t>
    <phoneticPr fontId="3"/>
  </si>
  <si>
    <t>HC</t>
    <phoneticPr fontId="3"/>
  </si>
  <si>
    <t>Net</t>
    <phoneticPr fontId="3"/>
  </si>
  <si>
    <t>GC
point</t>
    <phoneticPr fontId="3"/>
  </si>
  <si>
    <t>GC
total</t>
    <phoneticPr fontId="3"/>
  </si>
  <si>
    <t>Arita</t>
  </si>
  <si>
    <t>Masatoshi</t>
  </si>
  <si>
    <t>Hirotec America, Inc.</t>
  </si>
  <si>
    <t>帰国</t>
  </si>
  <si>
    <t>Johnson Controls, Inc.</t>
  </si>
  <si>
    <t>Meiden America, Inc.</t>
    <phoneticPr fontId="3"/>
  </si>
  <si>
    <t>Kazuma</t>
  </si>
  <si>
    <t>Toshiaki</t>
  </si>
  <si>
    <t>Sakaiya Company of America, Ltd.</t>
  </si>
  <si>
    <t>Mizusawa</t>
    <phoneticPr fontId="3"/>
  </si>
  <si>
    <t>Hidemitsu</t>
    <phoneticPr fontId="3"/>
  </si>
  <si>
    <t>Nissan North America, Inc.</t>
    <phoneticPr fontId="3"/>
  </si>
  <si>
    <t>Otani</t>
  </si>
  <si>
    <t>Isao</t>
  </si>
  <si>
    <t>Du Pont Automotive</t>
  </si>
  <si>
    <t>Sugawa</t>
  </si>
  <si>
    <t>Masako</t>
  </si>
  <si>
    <t>IACE Travel</t>
  </si>
  <si>
    <t>Takaoka</t>
  </si>
  <si>
    <t>Naoko</t>
  </si>
  <si>
    <t>【以下、2013年新規会員】</t>
  </si>
  <si>
    <t>-</t>
    <phoneticPr fontId="3"/>
  </si>
  <si>
    <t>Kako</t>
  </si>
  <si>
    <t>Junichiro</t>
  </si>
  <si>
    <t>Toshimitsu</t>
  </si>
  <si>
    <t>Advanced Electrolyte Technologies LLC</t>
  </si>
  <si>
    <t>Ｕｍｅｈａｒａ</t>
    <phoneticPr fontId="3"/>
  </si>
  <si>
    <t>Kunio</t>
    <phoneticPr fontId="3"/>
  </si>
  <si>
    <t>MP-TEC, INC.</t>
    <phoneticPr fontId="3"/>
  </si>
  <si>
    <t>年会費チェック未受領</t>
  </si>
  <si>
    <t>Yoshida</t>
  </si>
  <si>
    <t>Tomonari</t>
  </si>
  <si>
    <t>YKK USA Inc</t>
  </si>
  <si>
    <t>9/E 帰国予定。。</t>
  </si>
  <si>
    <t>Masumoto</t>
    <phoneticPr fontId="3"/>
  </si>
  <si>
    <t>Yoshindo</t>
    <phoneticPr fontId="3"/>
  </si>
  <si>
    <t>Freudenberg NOK General Partnership</t>
    <phoneticPr fontId="3"/>
  </si>
  <si>
    <t>Tsukada</t>
    <phoneticPr fontId="3"/>
  </si>
  <si>
    <t>Koji</t>
    <phoneticPr fontId="3"/>
  </si>
  <si>
    <t>Hankyu Hanshin Express (USA) Inc</t>
    <phoneticPr fontId="3"/>
  </si>
  <si>
    <t>Ozaki</t>
    <phoneticPr fontId="3"/>
  </si>
  <si>
    <t>Ikuro</t>
    <phoneticPr fontId="3"/>
  </si>
  <si>
    <t>Jatco USA, Inc</t>
    <phoneticPr fontId="3"/>
  </si>
  <si>
    <r>
      <rPr>
        <b/>
        <sz val="12"/>
        <rFont val="ＭＳ Ｐゴシック"/>
        <family val="3"/>
        <charset val="128"/>
      </rPr>
      <t>【以下、</t>
    </r>
    <r>
      <rPr>
        <b/>
        <sz val="12"/>
        <rFont val="Arial"/>
        <family val="2"/>
      </rPr>
      <t>2013</t>
    </r>
    <r>
      <rPr>
        <b/>
        <sz val="12"/>
        <rFont val="ＭＳ Ｐゴシック"/>
        <family val="3"/>
        <charset val="128"/>
      </rPr>
      <t>年ゲスト参加者】</t>
    </r>
    <phoneticPr fontId="3"/>
  </si>
  <si>
    <t>Mizobuchi</t>
  </si>
  <si>
    <t>Sojitz Corporation</t>
  </si>
  <si>
    <t>Hirose AMC Detroit</t>
  </si>
  <si>
    <t>Tamiya</t>
  </si>
  <si>
    <t>TSG USA, Inc.</t>
  </si>
  <si>
    <t>Kanako</t>
  </si>
  <si>
    <t>Suzuki</t>
  </si>
  <si>
    <t>Hirohide</t>
  </si>
  <si>
    <t>ESTIC</t>
  </si>
  <si>
    <t>Konuma</t>
    <phoneticPr fontId="3"/>
  </si>
  <si>
    <t>Kazuo</t>
    <phoneticPr fontId="3"/>
  </si>
  <si>
    <t>ANA</t>
    <phoneticPr fontId="3"/>
  </si>
  <si>
    <t>Yuki</t>
    <phoneticPr fontId="3"/>
  </si>
  <si>
    <t>Takeda</t>
    <phoneticPr fontId="3"/>
  </si>
  <si>
    <t>Kyodo Yushi USA Inc</t>
    <phoneticPr fontId="3"/>
  </si>
  <si>
    <t>Iikubo</t>
    <phoneticPr fontId="3"/>
  </si>
  <si>
    <t>Yo</t>
    <phoneticPr fontId="3"/>
  </si>
  <si>
    <t>Lear Corporation</t>
    <phoneticPr fontId="3"/>
  </si>
  <si>
    <t>Sasaki</t>
    <phoneticPr fontId="3"/>
  </si>
  <si>
    <t>Osamu</t>
    <phoneticPr fontId="3"/>
  </si>
  <si>
    <t>Shinsho American Corporation</t>
    <phoneticPr fontId="3"/>
  </si>
  <si>
    <t>Tsukahara</t>
    <phoneticPr fontId="3"/>
  </si>
  <si>
    <t>Kei</t>
    <phoneticPr fontId="3"/>
  </si>
  <si>
    <t>UBE America, Inc</t>
    <phoneticPr fontId="3"/>
  </si>
  <si>
    <t>サンプル　月例会　集計</t>
    <rPh sb="5" eb="7">
      <t>ゲツレイ</t>
    </rPh>
    <rPh sb="7" eb="8">
      <t>カイ</t>
    </rPh>
    <rPh sb="9" eb="11">
      <t>シュウケイ</t>
    </rPh>
    <phoneticPr fontId="2"/>
  </si>
  <si>
    <t>White</t>
  </si>
  <si>
    <t>Blue</t>
  </si>
  <si>
    <t>Red</t>
  </si>
  <si>
    <t>Kan</t>
  </si>
  <si>
    <t>Tetsuya</t>
  </si>
  <si>
    <t>Hirotec America Inc.</t>
  </si>
  <si>
    <t>Takayanagi</t>
  </si>
  <si>
    <t>Yoshimitsu</t>
  </si>
  <si>
    <t xml:space="preserve">Denso International America Inc </t>
  </si>
  <si>
    <t>Mizuno</t>
  </si>
  <si>
    <t>Shintaro</t>
  </si>
  <si>
    <t xml:space="preserve">TRAM, Inc. </t>
  </si>
  <si>
    <t>guest</t>
  </si>
  <si>
    <t>NEW1</t>
  </si>
  <si>
    <t>#17</t>
  </si>
  <si>
    <t>#12,14</t>
  </si>
  <si>
    <t>#8</t>
  </si>
  <si>
    <t>#6</t>
  </si>
  <si>
    <t>#3</t>
  </si>
  <si>
    <t>ball</t>
  </si>
  <si>
    <t>noble</t>
  </si>
  <si>
    <t>birdy #11</t>
  </si>
  <si>
    <t>$61 UMA</t>
  </si>
  <si>
    <t>$20 best gross</t>
  </si>
  <si>
    <t>birdy #7</t>
  </si>
  <si>
    <t>fumi &amp; $61 UMA</t>
  </si>
  <si>
    <t>2015年　ミシガン会　スコア集計表</t>
  </si>
  <si>
    <t>G-12</t>
  </si>
  <si>
    <t>Higashi</t>
  </si>
  <si>
    <t>Mitsumi Electronic Corp</t>
  </si>
  <si>
    <t>NEW2</t>
  </si>
  <si>
    <r>
      <rPr>
        <b/>
        <sz val="11"/>
        <rFont val="Arial"/>
        <family val="2"/>
      </rPr>
      <t>新</t>
    </r>
    <r>
      <rPr>
        <b/>
        <sz val="11"/>
        <rFont val="Arial Narrow"/>
        <family val="2"/>
      </rPr>
      <t>HC</t>
    </r>
  </si>
  <si>
    <r>
      <rPr>
        <b/>
        <sz val="11"/>
        <rFont val="Arial"/>
        <family val="2"/>
      </rPr>
      <t>ニアピン</t>
    </r>
  </si>
  <si>
    <r>
      <rPr>
        <b/>
        <sz val="11"/>
        <rFont val="Arial"/>
        <family val="2"/>
      </rPr>
      <t>ドラコン</t>
    </r>
  </si>
  <si>
    <r>
      <rPr>
        <b/>
        <sz val="11"/>
        <rFont val="Arial"/>
        <family val="2"/>
      </rPr>
      <t>ベスグロ</t>
    </r>
  </si>
  <si>
    <t>G.C. pnt</t>
  </si>
  <si>
    <t>5月度月例会集計</t>
  </si>
  <si>
    <t>#8,11,13,15</t>
  </si>
  <si>
    <t>#14</t>
  </si>
  <si>
    <t>#5</t>
  </si>
  <si>
    <t>#14,18</t>
  </si>
  <si>
    <t>#11</t>
  </si>
  <si>
    <t>#12</t>
  </si>
  <si>
    <t>#6,14</t>
  </si>
  <si>
    <t>#15</t>
  </si>
  <si>
    <t>8,6</t>
  </si>
  <si>
    <t>R-27</t>
  </si>
  <si>
    <t>R-32</t>
  </si>
  <si>
    <t>6月度月例会集計</t>
  </si>
  <si>
    <t>名簿番号</t>
  </si>
  <si>
    <t>Last Name</t>
  </si>
  <si>
    <t>First Name</t>
  </si>
  <si>
    <r>
      <t>4</t>
    </r>
    <r>
      <rPr>
        <b/>
        <sz val="11"/>
        <color indexed="8"/>
        <rFont val="Calibri"/>
        <family val="2"/>
      </rPr>
      <t>月度</t>
    </r>
  </si>
  <si>
    <r>
      <t>5</t>
    </r>
    <r>
      <rPr>
        <b/>
        <sz val="11"/>
        <color indexed="8"/>
        <rFont val="Calibri"/>
        <family val="2"/>
      </rPr>
      <t>月度</t>
    </r>
  </si>
  <si>
    <t>Tatsuya</t>
  </si>
  <si>
    <t>Nissan Technical Center North America, Inc.</t>
  </si>
  <si>
    <t>Tatenami</t>
  </si>
  <si>
    <t>Masahiro</t>
  </si>
  <si>
    <t>TOYOTA BOSHOKU AMERICA</t>
  </si>
  <si>
    <t>7月度月例会集計</t>
  </si>
  <si>
    <t>そうすると、結果の入力がスムーズにできます。</t>
  </si>
  <si>
    <t>細かい所は、当日指南いたします。</t>
  </si>
  <si>
    <t>31555 West Fourteen Mile Road, Suite200,</t>
  </si>
  <si>
    <t>Farmington Hills, MI 48334</t>
  </si>
  <si>
    <t xml:space="preserve"> </t>
  </si>
  <si>
    <t>Phone: 1-248-538-9400 (EXT;103)</t>
  </si>
  <si>
    <t>Fax: 1-248-538-9403</t>
  </si>
  <si>
    <t>Mobile: 1-248-305-0293</t>
  </si>
  <si>
    <t>Tonyどの、</t>
  </si>
  <si>
    <t>PC持参ありがとうございます。</t>
  </si>
  <si>
    <t>C列に組を入力してください。</t>
  </si>
  <si>
    <t>その後B4からS31を選択して、C列で昇順並べ替えをして下さい。</t>
  </si>
  <si>
    <t>参加者全員の入力が終わったら、L列とH列で昇順並べ替えをすると順位順に並びます。</t>
  </si>
  <si>
    <t>最終的に、S列を昇順で並び替えると（この場合は、A列からS列までを選択）、年間集計にデータを貼るのに便利です。</t>
  </si>
  <si>
    <t>並べ替えの際、常にB列（最後だけA列から）からS列までを選択するのがポイントです。</t>
  </si>
  <si>
    <t>Takahiro MAEDA (前田 隆弘)</t>
  </si>
  <si>
    <t>Maehata</t>
  </si>
  <si>
    <t>Papa</t>
  </si>
  <si>
    <t>#1</t>
  </si>
  <si>
    <t>#5,10</t>
  </si>
  <si>
    <t>#16,5</t>
  </si>
  <si>
    <t>7</t>
  </si>
  <si>
    <t>16</t>
  </si>
  <si>
    <t>8月度月例会集計</t>
  </si>
  <si>
    <t>Endo</t>
  </si>
  <si>
    <t>Makoto</t>
  </si>
  <si>
    <t>Kameda</t>
  </si>
  <si>
    <t>Yosuke</t>
  </si>
  <si>
    <t>KDDI America Inc</t>
  </si>
  <si>
    <t>Yoshikazu</t>
  </si>
  <si>
    <t>36</t>
  </si>
  <si>
    <t>Hishinuma</t>
  </si>
  <si>
    <t>Takashi</t>
  </si>
  <si>
    <t>Tachibana</t>
  </si>
  <si>
    <t>Masao</t>
  </si>
  <si>
    <t>Actus Consulting Group Inc</t>
  </si>
  <si>
    <t>Plex</t>
  </si>
  <si>
    <t>Fujii</t>
  </si>
  <si>
    <t>Dai Ichi Seiko America</t>
  </si>
  <si>
    <t>Ishii</t>
  </si>
  <si>
    <t>Miki</t>
  </si>
  <si>
    <t>　</t>
  </si>
  <si>
    <t>#9,11,13</t>
  </si>
  <si>
    <t>#13</t>
  </si>
  <si>
    <t>#5,13</t>
  </si>
  <si>
    <t>#3,6</t>
  </si>
  <si>
    <t>#5,8</t>
  </si>
  <si>
    <t>#3,14</t>
  </si>
  <si>
    <t>4</t>
  </si>
  <si>
    <t>19,15</t>
  </si>
  <si>
    <t>21,19</t>
  </si>
  <si>
    <t>24</t>
  </si>
  <si>
    <t>18</t>
  </si>
  <si>
    <t>Tominaga</t>
  </si>
  <si>
    <t>Shoichi</t>
  </si>
  <si>
    <t>Idemitsu Lubricants America Corporation</t>
  </si>
  <si>
    <t>Yoshie</t>
  </si>
  <si>
    <t>H.C.</t>
  </si>
  <si>
    <t>Nakamura</t>
  </si>
  <si>
    <t>Setsuo</t>
  </si>
  <si>
    <t>Tokunaga</t>
  </si>
  <si>
    <t>Miyuki</t>
  </si>
  <si>
    <t>Naito</t>
  </si>
  <si>
    <t>Saya</t>
  </si>
  <si>
    <t>Kobayashi</t>
  </si>
  <si>
    <t>Mitsuru</t>
  </si>
  <si>
    <t>Harison-Toshiba Lighting USA</t>
  </si>
  <si>
    <t>Midori</t>
  </si>
  <si>
    <t>Kazuo</t>
  </si>
  <si>
    <t>9月度月例会集計</t>
  </si>
  <si>
    <t>13,17</t>
  </si>
  <si>
    <t>13,14,10</t>
  </si>
  <si>
    <t>20,16</t>
  </si>
  <si>
    <t>20, 21</t>
  </si>
  <si>
    <t>#9,17</t>
  </si>
  <si>
    <t>#8,12</t>
  </si>
  <si>
    <t>#16</t>
  </si>
  <si>
    <t>#7,11</t>
  </si>
  <si>
    <t>#9</t>
  </si>
  <si>
    <t>13</t>
  </si>
  <si>
    <t>順位</t>
  </si>
  <si>
    <t>member</t>
  </si>
  <si>
    <t>組</t>
  </si>
  <si>
    <t>Tee</t>
  </si>
  <si>
    <t>OUT</t>
  </si>
  <si>
    <t>IN</t>
  </si>
  <si>
    <t>GROSS</t>
  </si>
  <si>
    <t>NET</t>
  </si>
  <si>
    <t>10月度月例会集計</t>
  </si>
  <si>
    <t>#5,9,18</t>
  </si>
  <si>
    <t>#12,13</t>
  </si>
  <si>
    <t>#2</t>
  </si>
  <si>
    <r>
      <t>2</t>
    </r>
    <r>
      <rPr>
        <sz val="11"/>
        <color theme="1"/>
        <rFont val="Calibri"/>
        <family val="3"/>
        <charset val="128"/>
        <scheme val="minor"/>
      </rPr>
      <t>位</t>
    </r>
  </si>
  <si>
    <r>
      <t>3</t>
    </r>
    <r>
      <rPr>
        <sz val="11"/>
        <color theme="1"/>
        <rFont val="Calibri"/>
        <family val="3"/>
        <charset val="128"/>
        <scheme val="minor"/>
      </rPr>
      <t>位</t>
    </r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</si>
  <si>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</si>
  <si>
    <r>
      <t>6</t>
    </r>
    <r>
      <rPr>
        <sz val="11"/>
        <color theme="1"/>
        <rFont val="Calibri"/>
        <family val="3"/>
        <charset val="128"/>
        <scheme val="minor"/>
      </rPr>
      <t>月度</t>
    </r>
  </si>
  <si>
    <r>
      <t>7</t>
    </r>
    <r>
      <rPr>
        <sz val="11"/>
        <color theme="1"/>
        <rFont val="Calibri"/>
        <family val="3"/>
        <charset val="128"/>
        <scheme val="minor"/>
      </rPr>
      <t>月度</t>
    </r>
  </si>
  <si>
    <r>
      <t>8</t>
    </r>
    <r>
      <rPr>
        <sz val="11"/>
        <color theme="1"/>
        <rFont val="Calibri"/>
        <family val="3"/>
        <charset val="128"/>
        <scheme val="minor"/>
      </rPr>
      <t>月度</t>
    </r>
  </si>
  <si>
    <r>
      <t>9</t>
    </r>
    <r>
      <rPr>
        <sz val="11"/>
        <color theme="1"/>
        <rFont val="Calibri"/>
        <family val="3"/>
        <charset val="128"/>
        <scheme val="minor"/>
      </rPr>
      <t>月度</t>
    </r>
  </si>
  <si>
    <r>
      <t>10</t>
    </r>
    <r>
      <rPr>
        <sz val="11"/>
        <color theme="1"/>
        <rFont val="Calibri"/>
        <family val="3"/>
        <charset val="128"/>
        <scheme val="minor"/>
      </rPr>
      <t>月度</t>
    </r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</si>
  <si>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</si>
  <si>
    <t>Note</t>
    <phoneticPr fontId="2"/>
  </si>
  <si>
    <t>HC</t>
    <phoneticPr fontId="3"/>
  </si>
  <si>
    <t>16,18,17</t>
  </si>
  <si>
    <t>20, 14</t>
  </si>
  <si>
    <t>26</t>
  </si>
  <si>
    <t>順位</t>
    <rPh sb="0" eb="2">
      <t>ジュンイ</t>
    </rPh>
    <phoneticPr fontId="85"/>
  </si>
  <si>
    <t>名前</t>
    <rPh sb="0" eb="2">
      <t>ナマエ</t>
    </rPh>
    <phoneticPr fontId="85"/>
  </si>
  <si>
    <t>獲得点</t>
    <rPh sb="0" eb="2">
      <t>カクトク</t>
    </rPh>
    <rPh sb="2" eb="3">
      <t>テン</t>
    </rPh>
    <phoneticPr fontId="85"/>
  </si>
  <si>
    <t>Shinichi Nishizawa</t>
    <phoneticPr fontId="85"/>
  </si>
  <si>
    <t>Narimitsu Hayashi</t>
    <phoneticPr fontId="85"/>
  </si>
  <si>
    <t>Toshiyuki Shinotsuka</t>
    <phoneticPr fontId="85"/>
  </si>
  <si>
    <t>Yoshimine Sekihisa</t>
    <phoneticPr fontId="85"/>
  </si>
  <si>
    <t>Yasuhiko Hayashi</t>
    <phoneticPr fontId="85"/>
  </si>
  <si>
    <t>優勝</t>
    <rPh sb="0" eb="2">
      <t>ユウショウ</t>
    </rPh>
    <phoneticPr fontId="85"/>
  </si>
  <si>
    <t>2016年度HDCP</t>
  </si>
  <si>
    <t>9月優勝</t>
  </si>
  <si>
    <t>7月優勝</t>
  </si>
  <si>
    <t>4月優勝</t>
  </si>
  <si>
    <t>10月優勝</t>
  </si>
  <si>
    <t>8月優勝</t>
  </si>
  <si>
    <t>5月優勝</t>
  </si>
  <si>
    <t>皆勤賞</t>
  </si>
  <si>
    <t>前年2回未満なのでHDCPそのまま</t>
  </si>
  <si>
    <t>36MAX</t>
  </si>
  <si>
    <t>4月度月例会集計</t>
  </si>
  <si>
    <t>Ko</t>
  </si>
  <si>
    <t>Sasaki</t>
  </si>
  <si>
    <t>Shunsuke</t>
  </si>
  <si>
    <t>15</t>
  </si>
  <si>
    <t>Teshima</t>
  </si>
  <si>
    <t>Kohei</t>
  </si>
  <si>
    <t>DENSO INTERNATIONAL AMERICA, INC.</t>
  </si>
  <si>
    <t>Sugiyama</t>
  </si>
  <si>
    <t>Katsuhiko</t>
  </si>
  <si>
    <t>Ozawa</t>
  </si>
  <si>
    <t>Takeshi</t>
  </si>
  <si>
    <t>Muramatsu</t>
  </si>
  <si>
    <t>Yuzuru</t>
  </si>
  <si>
    <t>Ttms</t>
  </si>
  <si>
    <t>14</t>
  </si>
  <si>
    <t>PAPA</t>
  </si>
  <si>
    <t>Nagayoshi</t>
  </si>
  <si>
    <t>Teruyuki</t>
  </si>
  <si>
    <t>Hitachi Chemical</t>
  </si>
  <si>
    <t>Kazuhiro</t>
  </si>
  <si>
    <t>NCI MFG, Inc. Marketing and Technical Center</t>
  </si>
  <si>
    <t>17</t>
  </si>
  <si>
    <t>Taku</t>
  </si>
  <si>
    <t>#5, #8</t>
  </si>
  <si>
    <t>#8, #17</t>
  </si>
  <si>
    <t>#14, #18</t>
  </si>
  <si>
    <t>#4, #11, #12, #15</t>
  </si>
  <si>
    <t>Eagle #5</t>
  </si>
  <si>
    <t>Pro V1</t>
  </si>
  <si>
    <t>Sushi Den</t>
  </si>
  <si>
    <t>Ta-Chan</t>
  </si>
  <si>
    <t>Fumi</t>
  </si>
  <si>
    <t>GF賞</t>
  </si>
  <si>
    <t>BB</t>
  </si>
  <si>
    <t>Lesson by Mr.Ricky Nagakura</t>
  </si>
  <si>
    <t>2016</t>
  </si>
  <si>
    <t>20</t>
  </si>
  <si>
    <t>21</t>
  </si>
  <si>
    <t xml:space="preserve">Sasaki </t>
  </si>
  <si>
    <t xml:space="preserve">Teshima </t>
  </si>
  <si>
    <t>DENSO International America, Inc.</t>
  </si>
  <si>
    <t>W-14</t>
  </si>
  <si>
    <t>27</t>
  </si>
  <si>
    <t>9</t>
  </si>
  <si>
    <t>R-30</t>
  </si>
  <si>
    <t>W-15</t>
  </si>
  <si>
    <t>W-16</t>
  </si>
  <si>
    <t>2016年　ミシガン会　スコア集計表</t>
  </si>
  <si>
    <t>New-1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</si>
  <si>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</si>
  <si>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</t>
  </si>
  <si>
    <t>Guest</t>
  </si>
  <si>
    <t>Nagashima</t>
  </si>
  <si>
    <t>Eiji</t>
  </si>
  <si>
    <t>AWTEC</t>
  </si>
  <si>
    <t>New-2</t>
  </si>
  <si>
    <t>Kotobukiya Treves NA</t>
  </si>
  <si>
    <t>Oka</t>
  </si>
  <si>
    <t>Shigenori</t>
  </si>
  <si>
    <t xml:space="preserve">Yoshie </t>
  </si>
  <si>
    <t>Matsuda</t>
  </si>
  <si>
    <t>Yukako</t>
  </si>
  <si>
    <t>TOYOBO</t>
  </si>
  <si>
    <t>#4, 5</t>
  </si>
  <si>
    <t>BG</t>
  </si>
  <si>
    <t>WD</t>
  </si>
  <si>
    <t>Fox Creek賞</t>
  </si>
  <si>
    <t>#4,5</t>
  </si>
  <si>
    <t>入会金未納</t>
  </si>
  <si>
    <t>Standard Golf賞</t>
  </si>
  <si>
    <t>Takanami</t>
  </si>
  <si>
    <t>Masaya</t>
  </si>
  <si>
    <t>Kanematsu USA</t>
  </si>
  <si>
    <t>Federal Mogul</t>
  </si>
  <si>
    <t>Fujioka</t>
  </si>
  <si>
    <t>Shuya</t>
  </si>
  <si>
    <t>Lee</t>
  </si>
  <si>
    <t>Kyu Ha</t>
  </si>
  <si>
    <t>Schaeffler Group USA</t>
  </si>
  <si>
    <t>Keiji</t>
  </si>
  <si>
    <t>SMK</t>
  </si>
  <si>
    <t>Junichi</t>
  </si>
  <si>
    <t>Fumi賞</t>
  </si>
  <si>
    <t>#10</t>
  </si>
  <si>
    <t>#9, 10, 11</t>
  </si>
  <si>
    <t>腰痛で不参加</t>
  </si>
  <si>
    <r>
      <t>2</t>
    </r>
    <r>
      <rPr>
        <sz val="12"/>
        <color theme="1"/>
        <rFont val="Calibri"/>
        <family val="3"/>
        <charset val="128"/>
        <scheme val="minor"/>
      </rPr>
      <t>位</t>
    </r>
  </si>
  <si>
    <r>
      <t>3</t>
    </r>
    <r>
      <rPr>
        <sz val="12"/>
        <color theme="1"/>
        <rFont val="Calibri"/>
        <family val="3"/>
        <charset val="128"/>
        <scheme val="minor"/>
      </rPr>
      <t>位</t>
    </r>
  </si>
  <si>
    <r>
      <t>6</t>
    </r>
    <r>
      <rPr>
        <sz val="12"/>
        <color theme="1"/>
        <rFont val="Calibri"/>
        <family val="3"/>
        <charset val="128"/>
        <scheme val="minor"/>
      </rPr>
      <t>月度</t>
    </r>
  </si>
  <si>
    <r>
      <t>4</t>
    </r>
    <r>
      <rPr>
        <b/>
        <sz val="12"/>
        <color indexed="8"/>
        <rFont val="Calibri"/>
        <family val="2"/>
      </rPr>
      <t>月度</t>
    </r>
  </si>
  <si>
    <r>
      <t>5</t>
    </r>
    <r>
      <rPr>
        <b/>
        <sz val="12"/>
        <color indexed="8"/>
        <rFont val="Calibri"/>
        <family val="2"/>
      </rPr>
      <t>月度</t>
    </r>
  </si>
  <si>
    <r>
      <t>7</t>
    </r>
    <r>
      <rPr>
        <sz val="12"/>
        <color theme="1"/>
        <rFont val="Calibri"/>
        <family val="3"/>
        <charset val="128"/>
        <scheme val="minor"/>
      </rPr>
      <t>月度</t>
    </r>
  </si>
  <si>
    <r>
      <t>8</t>
    </r>
    <r>
      <rPr>
        <sz val="12"/>
        <color theme="1"/>
        <rFont val="Calibri"/>
        <family val="3"/>
        <charset val="128"/>
        <scheme val="minor"/>
      </rPr>
      <t>月度</t>
    </r>
  </si>
  <si>
    <r>
      <t>9</t>
    </r>
    <r>
      <rPr>
        <sz val="12"/>
        <color theme="1"/>
        <rFont val="Calibri"/>
        <family val="3"/>
        <charset val="128"/>
        <scheme val="minor"/>
      </rPr>
      <t>月度</t>
    </r>
  </si>
  <si>
    <r>
      <t>10</t>
    </r>
    <r>
      <rPr>
        <sz val="12"/>
        <color theme="1"/>
        <rFont val="Calibri"/>
        <family val="3"/>
        <charset val="128"/>
        <scheme val="minor"/>
      </rPr>
      <t>月度</t>
    </r>
  </si>
  <si>
    <t>#9,10,11</t>
  </si>
  <si>
    <t xml:space="preserve">  </t>
  </si>
  <si>
    <r>
      <t>14,</t>
    </r>
    <r>
      <rPr>
        <b/>
        <sz val="16"/>
        <color rgb="FFFF0000"/>
        <rFont val="Arial"/>
        <family val="2"/>
      </rPr>
      <t xml:space="preserve"> 10</t>
    </r>
  </si>
  <si>
    <r>
      <t xml:space="preserve">17, </t>
    </r>
    <r>
      <rPr>
        <b/>
        <sz val="16"/>
        <color rgb="FFFF0000"/>
        <rFont val="Arial"/>
        <family val="2"/>
      </rPr>
      <t>14</t>
    </r>
  </si>
  <si>
    <t>W-14, 13</t>
  </si>
  <si>
    <r>
      <t>W-17,</t>
    </r>
    <r>
      <rPr>
        <b/>
        <sz val="16"/>
        <color rgb="FFFF0000"/>
        <rFont val="Arial"/>
        <family val="2"/>
      </rPr>
      <t xml:space="preserve"> 14</t>
    </r>
  </si>
  <si>
    <t>14, 13</t>
  </si>
  <si>
    <t>21,22</t>
  </si>
  <si>
    <t>10, 6</t>
  </si>
  <si>
    <r>
      <rPr>
        <b/>
        <sz val="16"/>
        <rFont val="Arial"/>
        <family val="2"/>
      </rPr>
      <t xml:space="preserve">35, </t>
    </r>
    <r>
      <rPr>
        <b/>
        <sz val="16"/>
        <color rgb="FFFF0000"/>
        <rFont val="Arial"/>
        <family val="2"/>
      </rPr>
      <t>36</t>
    </r>
  </si>
  <si>
    <t>R-30, 31,33</t>
  </si>
  <si>
    <t>15, 12</t>
  </si>
  <si>
    <t>W-15, 12</t>
  </si>
  <si>
    <t>19</t>
  </si>
  <si>
    <t>Hoshino</t>
  </si>
  <si>
    <t>Hideyuki</t>
  </si>
  <si>
    <t>Nakahama</t>
  </si>
  <si>
    <t>Shotaro</t>
  </si>
  <si>
    <t xml:space="preserve">Tokyo Rope USA, Inc. </t>
  </si>
  <si>
    <t>Yuta</t>
  </si>
  <si>
    <t>Miyauchi</t>
  </si>
  <si>
    <t>Tetsuo</t>
  </si>
  <si>
    <t>AGC</t>
  </si>
  <si>
    <t>Hidaka</t>
  </si>
  <si>
    <t>Masahiko</t>
  </si>
  <si>
    <t>Renesas Electronics America Inc</t>
  </si>
  <si>
    <t>iikubo</t>
  </si>
  <si>
    <t>Lear Corportion</t>
  </si>
  <si>
    <t>Ishikawa</t>
  </si>
  <si>
    <t>Satoshi</t>
  </si>
  <si>
    <t>Aisin</t>
  </si>
  <si>
    <t>Kanamori</t>
  </si>
  <si>
    <t>Miho</t>
  </si>
  <si>
    <t>Haru</t>
  </si>
  <si>
    <t>Yamagishi</t>
  </si>
  <si>
    <t>Yuji</t>
  </si>
  <si>
    <t>Advics North America</t>
  </si>
  <si>
    <t>Excel Mold and Engineering</t>
  </si>
  <si>
    <t>#4</t>
  </si>
  <si>
    <t>#4, 7, 17</t>
  </si>
  <si>
    <t>#5, 8, 17</t>
  </si>
  <si>
    <t>#1, 6</t>
  </si>
  <si>
    <t>#5, #17(Eagle)</t>
  </si>
  <si>
    <t>#8, 17</t>
  </si>
  <si>
    <t>Pro-v1</t>
  </si>
  <si>
    <t>Livonia Golf</t>
  </si>
  <si>
    <r>
      <t>11,</t>
    </r>
    <r>
      <rPr>
        <b/>
        <sz val="16"/>
        <color rgb="FFFF0000"/>
        <rFont val="Arial"/>
        <family val="2"/>
      </rPr>
      <t xml:space="preserve"> 5</t>
    </r>
  </si>
  <si>
    <r>
      <rPr>
        <b/>
        <sz val="16"/>
        <color rgb="FF000000"/>
        <rFont val="Arial"/>
        <family val="2"/>
      </rPr>
      <t>15,</t>
    </r>
    <r>
      <rPr>
        <b/>
        <sz val="16"/>
        <color rgb="FFFF0000"/>
        <rFont val="Arial"/>
        <family val="2"/>
      </rPr>
      <t xml:space="preserve"> 11</t>
    </r>
  </si>
  <si>
    <r>
      <t xml:space="preserve">26, </t>
    </r>
    <r>
      <rPr>
        <b/>
        <sz val="16"/>
        <color rgb="FFFF0000"/>
        <rFont val="Arial"/>
        <family val="2"/>
      </rPr>
      <t>22</t>
    </r>
  </si>
  <si>
    <t>23</t>
  </si>
  <si>
    <t>5, 17(Eagle)</t>
  </si>
  <si>
    <t>2017年度HDCP</t>
  </si>
  <si>
    <t>Yasui</t>
  </si>
  <si>
    <t>Nagao</t>
  </si>
  <si>
    <t>22</t>
  </si>
  <si>
    <t>PLEX SYSTEMS</t>
  </si>
  <si>
    <t>Kajiwara</t>
  </si>
  <si>
    <t>Shigenobu</t>
  </si>
  <si>
    <t>11, 13</t>
  </si>
  <si>
    <t>11, 14</t>
  </si>
  <si>
    <t>8, 10, 11</t>
  </si>
  <si>
    <t>2, 17</t>
  </si>
  <si>
    <t>9, 15</t>
  </si>
  <si>
    <t>5, 8, 16</t>
  </si>
  <si>
    <t>Ta-chan</t>
  </si>
  <si>
    <t>Fox creek</t>
  </si>
  <si>
    <t>Golden Fox</t>
  </si>
  <si>
    <t>14,16</t>
  </si>
  <si>
    <t>#11, 5(Eagle)</t>
  </si>
  <si>
    <t>#1, 5</t>
  </si>
  <si>
    <t>#2, 5, 12, 13</t>
  </si>
  <si>
    <t>#7</t>
  </si>
  <si>
    <t>#18</t>
  </si>
  <si>
    <t>#8, 14</t>
  </si>
  <si>
    <t>Best Grosss(Guest)</t>
  </si>
  <si>
    <t>Gross</t>
  </si>
  <si>
    <r>
      <t>14,</t>
    </r>
    <r>
      <rPr>
        <b/>
        <sz val="16"/>
        <color rgb="FFFF0000"/>
        <rFont val="Arial"/>
        <family val="2"/>
      </rPr>
      <t xml:space="preserve"> 9</t>
    </r>
  </si>
  <si>
    <r>
      <t>27,</t>
    </r>
    <r>
      <rPr>
        <b/>
        <sz val="16"/>
        <color rgb="FFFF0000"/>
        <rFont val="Arial"/>
        <family val="2"/>
      </rPr>
      <t xml:space="preserve"> 24</t>
    </r>
  </si>
  <si>
    <r>
      <t>27, 28,</t>
    </r>
    <r>
      <rPr>
        <b/>
        <sz val="16"/>
        <color rgb="FFFF0000"/>
        <rFont val="Arial"/>
        <family val="2"/>
      </rPr>
      <t xml:space="preserve"> 24</t>
    </r>
  </si>
  <si>
    <r>
      <t xml:space="preserve">13, 14, </t>
    </r>
    <r>
      <rPr>
        <b/>
        <sz val="16"/>
        <color rgb="FFFF0000"/>
        <rFont val="Arial"/>
        <family val="2"/>
      </rPr>
      <t>16</t>
    </r>
  </si>
  <si>
    <r>
      <t xml:space="preserve">4, </t>
    </r>
    <r>
      <rPr>
        <b/>
        <sz val="16"/>
        <color rgb="FFFF0000"/>
        <rFont val="Arial"/>
        <family val="2"/>
      </rPr>
      <t>2</t>
    </r>
  </si>
  <si>
    <t>Iwase</t>
  </si>
  <si>
    <t>Moriguchi</t>
  </si>
  <si>
    <t>Shoji</t>
  </si>
  <si>
    <t>第一精工 アメリカ</t>
  </si>
  <si>
    <t>Jun</t>
  </si>
  <si>
    <t>賞品</t>
  </si>
  <si>
    <t>メンバー皆勤賞: ProV1x 1ダース </t>
  </si>
  <si>
    <t>ゲスト皆勤賞: ロゴボール 1ダース</t>
  </si>
  <si>
    <t>非会員1名（Yoshie）</t>
  </si>
  <si>
    <t>#2#13</t>
  </si>
  <si>
    <t>#5#17</t>
  </si>
  <si>
    <t>fumi</t>
  </si>
  <si>
    <t>tachan</t>
  </si>
  <si>
    <t>fox creek</t>
  </si>
  <si>
    <t>nobel</t>
  </si>
  <si>
    <t>golden fox</t>
  </si>
  <si>
    <t>best gross</t>
  </si>
  <si>
    <t>prov1</t>
  </si>
  <si>
    <t>$20</t>
  </si>
  <si>
    <t>$30</t>
  </si>
  <si>
    <t>$50, 馬券$100</t>
  </si>
  <si>
    <t>会員10名（Akutagawa Jr, Nari, Yasu, Higashi, Kamei, Mike, Candy, Eri, Shinotsuka, Sugiyama）</t>
  </si>
  <si>
    <t>GC total</t>
  </si>
  <si>
    <t>6月優勝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</si>
</sst>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164" formatCode="#,##0;\-#,##0;&quot;-&quot;"/>
    <numFmt numFmtId="165" formatCode="0.000_)"/>
    <numFmt numFmtId="166" formatCode="#,##0.0_);[Red]\(#,##0.0\)"/>
    <numFmt numFmtId="167" formatCode="0.00_)"/>
    <numFmt numFmtId="168" formatCode="0.0"/>
    <numFmt numFmtId="169" formatCode="0_ ;[Red]\-0\ "/>
  </numFmts>
  <fonts count="119">
    <font>
      <sz val="11"/>
      <color theme="1"/>
      <name val="Calibri"/>
      <family val="3"/>
      <charset val="128"/>
      <scheme val="minor"/>
    </font>
    <font>
      <b/>
      <sz val="14"/>
      <color indexed="12"/>
      <name val="Arial"/>
      <family val="2"/>
    </font>
    <font>
      <sz val="6"/>
      <name val="Calibri"/>
      <family val="2"/>
    </font>
    <font>
      <sz val="6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4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6"/>
      <name val="Arial"/>
      <family val="2"/>
    </font>
    <font>
      <sz val="14"/>
      <name val="ＭＳ Ｐゴシック"/>
      <family val="3"/>
      <charset val="128"/>
    </font>
    <font>
      <sz val="11"/>
      <color indexed="8"/>
      <name val="Arial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b/>
      <sz val="10"/>
      <color indexed="8"/>
      <name val="Arial Narrow"/>
      <family val="2"/>
    </font>
    <font>
      <sz val="11"/>
      <name val="ＭＳ Ｐゴシック"/>
      <family val="3"/>
      <charset val="128"/>
    </font>
    <font>
      <b/>
      <sz val="10"/>
      <name val="Arial Narrow"/>
      <family val="2"/>
    </font>
    <font>
      <b/>
      <sz val="10"/>
      <name val="Arial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Tms Rmn"/>
      <family val="1"/>
    </font>
    <font>
      <sz val="11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7.5"/>
      <color indexed="12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b/>
      <sz val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10"/>
      <name val="Calibri"/>
      <family val="2"/>
    </font>
    <font>
      <sz val="11"/>
      <color indexed="10"/>
      <name val="Arial"/>
      <family val="2"/>
    </font>
    <font>
      <b/>
      <sz val="11"/>
      <color indexed="8"/>
      <name val="Calibri"/>
      <family val="2"/>
    </font>
    <font>
      <b/>
      <strike/>
      <sz val="16"/>
      <color indexed="10"/>
      <name val="Arial"/>
      <family val="2"/>
    </font>
    <font>
      <sz val="11"/>
      <color indexed="10"/>
      <name val="Calibri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Calibri"/>
      <family val="3"/>
      <charset val="128"/>
    </font>
    <font>
      <sz val="11"/>
      <color indexed="10"/>
      <name val="Calibri"/>
      <family val="3"/>
      <charset val="128"/>
    </font>
    <font>
      <sz val="11"/>
      <color indexed="12"/>
      <name val="Arial"/>
      <family val="2"/>
    </font>
    <font>
      <sz val="12"/>
      <color indexed="12"/>
      <name val="Arial"/>
      <family val="2"/>
    </font>
    <font>
      <b/>
      <sz val="16"/>
      <color indexed="10"/>
      <name val="Arial"/>
      <family val="2"/>
    </font>
    <font>
      <sz val="6"/>
      <name val="Calibri"/>
      <family val="3"/>
      <charset val="128"/>
    </font>
    <font>
      <sz val="11"/>
      <color indexed="8"/>
      <name val="Arial"/>
      <family val="2"/>
    </font>
    <font>
      <b/>
      <sz val="11"/>
      <color indexed="8"/>
      <name val="Calibri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Calibri"/>
      <family val="3"/>
      <charset val="128"/>
      <scheme val="minor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sz val="7"/>
      <color theme="1"/>
      <name val="Calibri"/>
      <family val="3"/>
      <charset val="128"/>
      <scheme val="minor"/>
    </font>
    <font>
      <b/>
      <sz val="16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Calibri"/>
      <family val="3"/>
      <charset val="128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2"/>
      <color indexed="8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3"/>
      <charset val="128"/>
      <scheme val="minor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sz val="11"/>
      <name val="Calibri"/>
      <family val="3"/>
      <charset val="128"/>
      <scheme val="minor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73">
    <xf numFmtId="0" fontId="0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164" fontId="29" fillId="0" borderId="0" applyFill="0" applyBorder="0" applyAlignment="0"/>
    <xf numFmtId="165" fontId="30" fillId="0" borderId="0"/>
    <xf numFmtId="165" fontId="30" fillId="0" borderId="0"/>
    <xf numFmtId="165" fontId="30" fillId="0" borderId="0"/>
    <xf numFmtId="165" fontId="30" fillId="0" borderId="0"/>
    <xf numFmtId="165" fontId="30" fillId="0" borderId="0"/>
    <xf numFmtId="165" fontId="30" fillId="0" borderId="0"/>
    <xf numFmtId="165" fontId="30" fillId="0" borderId="0"/>
    <xf numFmtId="165" fontId="30" fillId="0" borderId="0"/>
    <xf numFmtId="166" fontId="31" fillId="23" borderId="0" applyFont="0" applyBorder="0"/>
    <xf numFmtId="38" fontId="32" fillId="23" borderId="0" applyNumberFormat="0" applyBorder="0" applyAlignment="0" applyProtection="0"/>
    <xf numFmtId="0" fontId="33" fillId="0" borderId="3" applyNumberFormat="0" applyAlignment="0" applyProtection="0">
      <alignment horizontal="left" vertical="center"/>
    </xf>
    <xf numFmtId="0" fontId="33" fillId="0" borderId="4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10" fontId="32" fillId="24" borderId="5" applyNumberFormat="0" applyBorder="0" applyAlignment="0" applyProtection="0"/>
    <xf numFmtId="37" fontId="34" fillId="0" borderId="0"/>
    <xf numFmtId="167" fontId="35" fillId="0" borderId="0"/>
    <xf numFmtId="0" fontId="17" fillId="0" borderId="0"/>
    <xf numFmtId="10" fontId="36" fillId="0" borderId="0" applyFont="0" applyFill="0" applyBorder="0" applyAlignment="0" applyProtection="0"/>
    <xf numFmtId="0" fontId="37" fillId="0" borderId="9" applyFont="0" applyBorder="0" applyAlignment="0">
      <alignment horizontal="right" vertical="center"/>
    </xf>
    <xf numFmtId="0" fontId="28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17" fillId="4" borderId="7" applyNumberFormat="0" applyFont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3" borderId="1" applyNumberFormat="0" applyAlignment="0" applyProtection="0">
      <alignment vertical="center"/>
    </xf>
    <xf numFmtId="0" fontId="44" fillId="10" borderId="8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6" fillId="0" borderId="0"/>
    <xf numFmtId="0" fontId="46" fillId="0" borderId="0"/>
    <xf numFmtId="0" fontId="27" fillId="0" borderId="0"/>
    <xf numFmtId="0" fontId="27" fillId="0" borderId="0"/>
    <xf numFmtId="0" fontId="17" fillId="0" borderId="0"/>
    <xf numFmtId="0" fontId="17" fillId="0" borderId="0"/>
    <xf numFmtId="0" fontId="47" fillId="6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17" fillId="0" borderId="0"/>
    <xf numFmtId="0" fontId="104" fillId="0" borderId="0">
      <alignment vertical="center"/>
    </xf>
    <xf numFmtId="0" fontId="102" fillId="0" borderId="0">
      <alignment vertical="center"/>
    </xf>
    <xf numFmtId="0" fontId="104" fillId="0" borderId="0">
      <alignment vertical="center"/>
    </xf>
  </cellStyleXfs>
  <cellXfs count="554">
    <xf numFmtId="0" fontId="0" fillId="0" borderId="0" xfId="0">
      <alignment vertical="center"/>
    </xf>
    <xf numFmtId="49" fontId="1" fillId="26" borderId="14" xfId="0" applyNumberFormat="1" applyFont="1" applyFill="1" applyBorder="1" applyAlignment="1">
      <alignment horizontal="center" vertical="center"/>
    </xf>
    <xf numFmtId="49" fontId="1" fillId="26" borderId="1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shrinkToFit="1"/>
    </xf>
    <xf numFmtId="0" fontId="5" fillId="27" borderId="5" xfId="0" applyFont="1" applyFill="1" applyBorder="1" applyAlignment="1">
      <alignment vertical="center" shrinkToFi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27" borderId="5" xfId="0" applyFont="1" applyFill="1" applyBorder="1" applyAlignment="1">
      <alignment vertical="center"/>
    </xf>
    <xf numFmtId="49" fontId="7" fillId="0" borderId="15" xfId="32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5" xfId="32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/>
    <xf numFmtId="0" fontId="5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0" fillId="28" borderId="0" xfId="0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29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30" borderId="0" xfId="0" applyFont="1" applyFill="1" applyBorder="1" applyAlignment="1">
      <alignment vertical="center"/>
    </xf>
    <xf numFmtId="0" fontId="10" fillId="31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5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9" fillId="0" borderId="5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/>
    </xf>
    <xf numFmtId="0" fontId="11" fillId="29" borderId="16" xfId="0" applyFont="1" applyFill="1" applyBorder="1" applyAlignment="1">
      <alignment horizontal="center" vertical="center"/>
    </xf>
    <xf numFmtId="0" fontId="11" fillId="29" borderId="5" xfId="0" applyFont="1" applyFill="1" applyBorder="1" applyAlignment="1">
      <alignment horizontal="center" vertical="center"/>
    </xf>
    <xf numFmtId="0" fontId="11" fillId="29" borderId="5" xfId="0" applyFont="1" applyFill="1" applyBorder="1" applyAlignment="1">
      <alignment horizontal="center" vertical="center" wrapText="1"/>
    </xf>
    <xf numFmtId="0" fontId="11" fillId="29" borderId="17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/>
    </xf>
    <xf numFmtId="0" fontId="12" fillId="29" borderId="17" xfId="0" applyFont="1" applyFill="1" applyBorder="1" applyAlignment="1">
      <alignment horizontal="center" vertical="center"/>
    </xf>
    <xf numFmtId="0" fontId="10" fillId="29" borderId="16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2" fillId="28" borderId="16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/>
    </xf>
    <xf numFmtId="0" fontId="12" fillId="28" borderId="17" xfId="0" applyFont="1" applyFill="1" applyBorder="1" applyAlignment="1">
      <alignment horizontal="center" vertical="center"/>
    </xf>
    <xf numFmtId="0" fontId="12" fillId="31" borderId="16" xfId="0" applyFont="1" applyFill="1" applyBorder="1" applyAlignment="1">
      <alignment horizontal="center" vertical="center"/>
    </xf>
    <xf numFmtId="0" fontId="12" fillId="31" borderId="5" xfId="0" applyFont="1" applyFill="1" applyBorder="1" applyAlignment="1">
      <alignment horizontal="center" vertical="center"/>
    </xf>
    <xf numFmtId="0" fontId="12" fillId="31" borderId="17" xfId="0" applyFont="1" applyFill="1" applyBorder="1" applyAlignment="1">
      <alignment horizontal="center" vertical="center"/>
    </xf>
    <xf numFmtId="0" fontId="12" fillId="30" borderId="16" xfId="0" applyFont="1" applyFill="1" applyBorder="1" applyAlignment="1">
      <alignment horizontal="center" vertical="center"/>
    </xf>
    <xf numFmtId="0" fontId="12" fillId="30" borderId="5" xfId="0" applyFont="1" applyFill="1" applyBorder="1" applyAlignment="1">
      <alignment horizontal="center" vertical="center"/>
    </xf>
    <xf numFmtId="0" fontId="12" fillId="30" borderId="17" xfId="0" applyFont="1" applyFill="1" applyBorder="1" applyAlignment="1">
      <alignment horizontal="center" vertical="center"/>
    </xf>
    <xf numFmtId="0" fontId="24" fillId="0" borderId="5" xfId="0" applyFont="1" applyBorder="1">
      <alignment vertical="center"/>
    </xf>
    <xf numFmtId="49" fontId="4" fillId="26" borderId="19" xfId="0" applyNumberFormat="1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10" fillId="30" borderId="16" xfId="0" applyFont="1" applyFill="1" applyBorder="1" applyAlignment="1">
      <alignment horizontal="center" vertical="center"/>
    </xf>
    <xf numFmtId="0" fontId="10" fillId="30" borderId="5" xfId="0" applyFont="1" applyFill="1" applyBorder="1" applyAlignment="1">
      <alignment horizontal="center" vertical="center"/>
    </xf>
    <xf numFmtId="0" fontId="5" fillId="23" borderId="5" xfId="0" applyFont="1" applyFill="1" applyBorder="1" applyAlignment="1">
      <alignment vertical="center" shrinkToFit="1"/>
    </xf>
    <xf numFmtId="49" fontId="7" fillId="23" borderId="5" xfId="0" applyNumberFormat="1" applyFont="1" applyFill="1" applyBorder="1" applyAlignment="1">
      <alignment horizontal="center" vertical="center"/>
    </xf>
    <xf numFmtId="0" fontId="5" fillId="23" borderId="15" xfId="0" applyFont="1" applyFill="1" applyBorder="1" applyAlignment="1">
      <alignment vertical="center" shrinkToFit="1"/>
    </xf>
    <xf numFmtId="0" fontId="25" fillId="0" borderId="5" xfId="0" applyFont="1" applyBorder="1" applyAlignment="1">
      <alignment horizontal="center" vertical="center"/>
    </xf>
    <xf numFmtId="0" fontId="16" fillId="27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10" fillId="31" borderId="16" xfId="0" applyFont="1" applyFill="1" applyBorder="1" applyAlignment="1">
      <alignment horizontal="center" vertical="center"/>
    </xf>
    <xf numFmtId="0" fontId="10" fillId="31" borderId="5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49" fontId="7" fillId="23" borderId="15" xfId="0" applyNumberFormat="1" applyFont="1" applyFill="1" applyBorder="1" applyAlignment="1">
      <alignment horizontal="center" vertical="center"/>
    </xf>
    <xf numFmtId="0" fontId="14" fillId="23" borderId="0" xfId="0" applyFont="1" applyFill="1">
      <alignment vertical="center"/>
    </xf>
    <xf numFmtId="0" fontId="7" fillId="23" borderId="5" xfId="0" applyFont="1" applyFill="1" applyBorder="1" applyAlignment="1">
      <alignment horizontal="center" vertical="center"/>
    </xf>
    <xf numFmtId="0" fontId="5" fillId="23" borderId="14" xfId="0" applyFont="1" applyFill="1" applyBorder="1" applyAlignment="1"/>
    <xf numFmtId="0" fontId="7" fillId="23" borderId="14" xfId="0" applyFont="1" applyFill="1" applyBorder="1" applyAlignment="1">
      <alignment horizontal="center" vertical="center"/>
    </xf>
    <xf numFmtId="0" fontId="5" fillId="23" borderId="15" xfId="0" applyFont="1" applyFill="1" applyBorder="1" applyAlignment="1"/>
    <xf numFmtId="16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8" fontId="9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57" fillId="0" borderId="0" xfId="0" applyFont="1">
      <alignment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0" xfId="0" applyFill="1">
      <alignment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11" fillId="32" borderId="17" xfId="0" applyFont="1" applyFill="1" applyBorder="1" applyAlignment="1">
      <alignment horizontal="center" vertical="center" wrapText="1"/>
    </xf>
    <xf numFmtId="0" fontId="12" fillId="32" borderId="17" xfId="0" applyFont="1" applyFill="1" applyBorder="1" applyAlignment="1">
      <alignment horizontal="center" vertical="center"/>
    </xf>
    <xf numFmtId="0" fontId="11" fillId="32" borderId="5" xfId="0" applyFont="1" applyFill="1" applyBorder="1" applyAlignment="1">
      <alignment horizontal="center" vertical="center"/>
    </xf>
    <xf numFmtId="0" fontId="12" fillId="32" borderId="5" xfId="0" applyFont="1" applyFill="1" applyBorder="1" applyAlignment="1">
      <alignment horizontal="center" vertical="center"/>
    </xf>
    <xf numFmtId="0" fontId="10" fillId="32" borderId="5" xfId="0" applyFont="1" applyFill="1" applyBorder="1" applyAlignment="1">
      <alignment horizontal="center" vertical="center"/>
    </xf>
    <xf numFmtId="0" fontId="0" fillId="32" borderId="0" xfId="0" applyFill="1" applyAlignment="1">
      <alignment horizontal="center" vertical="center"/>
    </xf>
    <xf numFmtId="168" fontId="9" fillId="32" borderId="0" xfId="0" applyNumberFormat="1" applyFont="1" applyFill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0" fillId="32" borderId="5" xfId="0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3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27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/>
    </xf>
    <xf numFmtId="0" fontId="10" fillId="27" borderId="5" xfId="0" applyFont="1" applyFill="1" applyBorder="1" applyAlignment="1">
      <alignment vertical="center"/>
    </xf>
    <xf numFmtId="0" fontId="12" fillId="28" borderId="0" xfId="0" applyFont="1" applyFill="1" applyBorder="1" applyAlignment="1">
      <alignment vertical="center"/>
    </xf>
    <xf numFmtId="0" fontId="10" fillId="29" borderId="5" xfId="0" applyFont="1" applyFill="1" applyBorder="1" applyAlignment="1">
      <alignment vertical="center" shrinkToFit="1"/>
    </xf>
    <xf numFmtId="0" fontId="12" fillId="27" borderId="16" xfId="0" applyFont="1" applyFill="1" applyBorder="1" applyAlignment="1">
      <alignment horizontal="center" vertical="center"/>
    </xf>
    <xf numFmtId="0" fontId="12" fillId="27" borderId="5" xfId="0" applyFont="1" applyFill="1" applyBorder="1" applyAlignment="1">
      <alignment horizontal="center" vertical="center"/>
    </xf>
    <xf numFmtId="0" fontId="12" fillId="27" borderId="17" xfId="0" applyFont="1" applyFill="1" applyBorder="1" applyAlignment="1">
      <alignment horizontal="center" vertical="center"/>
    </xf>
    <xf numFmtId="0" fontId="12" fillId="27" borderId="0" xfId="0" applyFont="1" applyFill="1" applyBorder="1" applyAlignment="1">
      <alignment vertical="center"/>
    </xf>
    <xf numFmtId="0" fontId="12" fillId="0" borderId="0" xfId="0" quotePrefix="1" applyFont="1" applyFill="1" applyBorder="1" applyAlignment="1">
      <alignment vertical="center"/>
    </xf>
    <xf numFmtId="0" fontId="10" fillId="28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shrinkToFit="1"/>
    </xf>
    <xf numFmtId="0" fontId="61" fillId="0" borderId="0" xfId="0" quotePrefix="1" applyFont="1" applyFill="1" applyBorder="1" applyAlignment="1">
      <alignment vertical="center"/>
    </xf>
    <xf numFmtId="0" fontId="12" fillId="0" borderId="5" xfId="0" applyFont="1" applyBorder="1" applyAlignment="1"/>
    <xf numFmtId="0" fontId="12" fillId="0" borderId="14" xfId="0" applyFont="1" applyBorder="1" applyAlignment="1"/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66" fillId="0" borderId="5" xfId="0" applyFont="1" applyFill="1" applyBorder="1" applyAlignment="1">
      <alignment vertical="center"/>
    </xf>
    <xf numFmtId="6" fontId="0" fillId="0" borderId="0" xfId="0" applyNumberFormat="1">
      <alignment vertical="center"/>
    </xf>
    <xf numFmtId="0" fontId="68" fillId="0" borderId="5" xfId="0" applyFont="1" applyFill="1" applyBorder="1" applyAlignment="1">
      <alignment horizontal="center" vertical="center"/>
    </xf>
    <xf numFmtId="49" fontId="7" fillId="31" borderId="5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0" fillId="0" borderId="5" xfId="0" applyFont="1" applyFill="1" applyBorder="1" applyAlignment="1">
      <alignment horizontal="center" vertical="center"/>
    </xf>
    <xf numFmtId="0" fontId="70" fillId="32" borderId="5" xfId="0" applyFont="1" applyFill="1" applyBorder="1" applyAlignment="1">
      <alignment horizontal="center" vertical="center"/>
    </xf>
    <xf numFmtId="0" fontId="71" fillId="0" borderId="21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32" borderId="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6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1" xfId="0" applyFont="1" applyFill="1" applyBorder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5" fillId="0" borderId="21" xfId="0" applyFont="1" applyFill="1" applyBorder="1" applyAlignment="1">
      <alignment horizontal="center" vertical="center"/>
    </xf>
    <xf numFmtId="0" fontId="73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49" fontId="73" fillId="0" borderId="5" xfId="0" applyNumberFormat="1" applyFont="1" applyFill="1" applyBorder="1" applyAlignment="1">
      <alignment horizontal="center" vertical="center"/>
    </xf>
    <xf numFmtId="49" fontId="73" fillId="0" borderId="5" xfId="32" applyNumberFormat="1" applyFont="1" applyFill="1" applyBorder="1" applyAlignment="1" applyProtection="1">
      <alignment horizontal="center" vertical="center"/>
    </xf>
    <xf numFmtId="0" fontId="66" fillId="0" borderId="5" xfId="0" applyFont="1" applyFill="1" applyBorder="1" applyAlignment="1">
      <alignment vertical="center" shrinkToFit="1"/>
    </xf>
    <xf numFmtId="0" fontId="20" fillId="0" borderId="5" xfId="0" applyNumberFormat="1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0" fontId="10" fillId="30" borderId="0" xfId="0" applyFont="1" applyFill="1" applyBorder="1" applyAlignment="1">
      <alignment horizontal="center" vertical="center"/>
    </xf>
    <xf numFmtId="0" fontId="10" fillId="31" borderId="0" xfId="0" applyFont="1" applyFill="1" applyBorder="1" applyAlignment="1">
      <alignment horizontal="center" vertical="center"/>
    </xf>
    <xf numFmtId="0" fontId="5" fillId="33" borderId="5" xfId="0" applyFont="1" applyFill="1" applyBorder="1" applyAlignment="1"/>
    <xf numFmtId="0" fontId="7" fillId="33" borderId="5" xfId="0" applyFont="1" applyFill="1" applyBorder="1" applyAlignment="1">
      <alignment horizontal="center" vertical="center"/>
    </xf>
    <xf numFmtId="49" fontId="7" fillId="33" borderId="5" xfId="0" applyNumberFormat="1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75" fillId="0" borderId="21" xfId="0" applyFont="1" applyFill="1" applyBorder="1" applyAlignment="1">
      <alignment horizontal="center" vertical="center"/>
    </xf>
    <xf numFmtId="0" fontId="76" fillId="0" borderId="21" xfId="0" applyFont="1" applyFill="1" applyBorder="1" applyAlignment="1">
      <alignment horizontal="center" vertical="center"/>
    </xf>
    <xf numFmtId="0" fontId="75" fillId="0" borderId="21" xfId="0" applyFont="1" applyFill="1" applyBorder="1">
      <alignment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33" borderId="16" xfId="0" applyFont="1" applyFill="1" applyBorder="1" applyAlignment="1">
      <alignment horizontal="center" vertical="center"/>
    </xf>
    <xf numFmtId="0" fontId="10" fillId="33" borderId="5" xfId="0" applyFont="1" applyFill="1" applyBorder="1" applyAlignment="1">
      <alignment horizontal="center" vertical="center"/>
    </xf>
    <xf numFmtId="0" fontId="12" fillId="33" borderId="17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/>
    <xf numFmtId="0" fontId="10" fillId="27" borderId="5" xfId="0" applyFont="1" applyFill="1" applyBorder="1" applyAlignment="1"/>
    <xf numFmtId="0" fontId="70" fillId="27" borderId="14" xfId="0" applyFont="1" applyFill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80" fillId="0" borderId="5" xfId="0" applyFont="1" applyFill="1" applyBorder="1">
      <alignment vertical="center"/>
    </xf>
    <xf numFmtId="0" fontId="81" fillId="0" borderId="5" xfId="0" applyFont="1" applyFill="1" applyBorder="1">
      <alignment vertical="center"/>
    </xf>
    <xf numFmtId="0" fontId="82" fillId="0" borderId="5" xfId="0" applyFont="1" applyFill="1" applyBorder="1" applyAlignment="1">
      <alignment horizontal="center" vertical="center"/>
    </xf>
    <xf numFmtId="0" fontId="83" fillId="0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0" fillId="32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16" xfId="0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66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9" fillId="0" borderId="5" xfId="0" applyFont="1" applyBorder="1" applyAlignment="1">
      <alignment vertical="center"/>
    </xf>
    <xf numFmtId="0" fontId="27" fillId="32" borderId="0" xfId="0" applyFont="1" applyFill="1" applyAlignment="1">
      <alignment horizontal="right" vertical="center"/>
    </xf>
    <xf numFmtId="2" fontId="0" fillId="32" borderId="0" xfId="0" applyNumberFormat="1" applyFill="1" applyAlignment="1">
      <alignment vertical="center"/>
    </xf>
    <xf numFmtId="168" fontId="9" fillId="32" borderId="0" xfId="0" applyNumberFormat="1" applyFont="1" applyFill="1" applyAlignment="1">
      <alignment vertical="center"/>
    </xf>
    <xf numFmtId="0" fontId="55" fillId="35" borderId="0" xfId="0" applyFont="1" applyFill="1" applyAlignment="1">
      <alignment horizontal="center" vertical="center"/>
    </xf>
    <xf numFmtId="0" fontId="12" fillId="34" borderId="16" xfId="0" applyFont="1" applyFill="1" applyBorder="1" applyAlignment="1">
      <alignment horizontal="center" vertical="center"/>
    </xf>
    <xf numFmtId="0" fontId="10" fillId="28" borderId="5" xfId="0" applyFont="1" applyFill="1" applyBorder="1" applyAlignment="1">
      <alignment horizontal="center" vertical="center"/>
    </xf>
    <xf numFmtId="0" fontId="12" fillId="30" borderId="5" xfId="0" applyFont="1" applyFill="1" applyBorder="1" applyAlignment="1">
      <alignment horizontal="center" vertical="center"/>
    </xf>
    <xf numFmtId="0" fontId="12" fillId="31" borderId="5" xfId="0" applyFont="1" applyFill="1" applyBorder="1" applyAlignment="1">
      <alignment horizontal="center" vertical="center"/>
    </xf>
    <xf numFmtId="49" fontId="84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5" xfId="0" applyFont="1" applyFill="1" applyBorder="1" applyAlignment="1"/>
    <xf numFmtId="0" fontId="86" fillId="0" borderId="5" xfId="0" applyFont="1" applyBorder="1" applyAlignment="1">
      <alignment horizontal="center" vertical="center"/>
    </xf>
    <xf numFmtId="0" fontId="87" fillId="31" borderId="5" xfId="0" applyFont="1" applyFill="1" applyBorder="1" applyAlignment="1">
      <alignment horizontal="center" vertical="center"/>
    </xf>
    <xf numFmtId="0" fontId="88" fillId="0" borderId="5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/>
    <xf numFmtId="0" fontId="7" fillId="0" borderId="14" xfId="0" applyFont="1" applyFill="1" applyBorder="1" applyAlignment="1">
      <alignment horizontal="center" vertical="center"/>
    </xf>
    <xf numFmtId="0" fontId="89" fillId="32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78" fillId="0" borderId="0" xfId="0" applyNumberFormat="1" applyFont="1" applyFill="1">
      <alignment vertical="center"/>
    </xf>
    <xf numFmtId="0" fontId="69" fillId="0" borderId="5" xfId="0" applyFont="1" applyFill="1" applyBorder="1" applyAlignment="1">
      <alignment horizontal="center" vertical="center"/>
    </xf>
    <xf numFmtId="0" fontId="0" fillId="0" borderId="5" xfId="0" quotePrefix="1" applyFont="1" applyFill="1" applyBorder="1" applyAlignment="1">
      <alignment horizontal="center" vertical="center"/>
    </xf>
    <xf numFmtId="0" fontId="74" fillId="0" borderId="16" xfId="0" applyFont="1" applyFill="1" applyBorder="1">
      <alignment vertical="center"/>
    </xf>
    <xf numFmtId="0" fontId="36" fillId="0" borderId="5" xfId="0" applyFont="1" applyFill="1" applyBorder="1" applyAlignment="1">
      <alignment shrinkToFit="1"/>
    </xf>
    <xf numFmtId="0" fontId="36" fillId="27" borderId="5" xfId="0" applyFont="1" applyFill="1" applyBorder="1" applyAlignment="1">
      <alignment shrinkToFit="1"/>
    </xf>
    <xf numFmtId="0" fontId="36" fillId="0" borderId="5" xfId="69" applyFont="1" applyFill="1" applyBorder="1" applyAlignment="1">
      <alignment shrinkToFit="1"/>
    </xf>
    <xf numFmtId="0" fontId="36" fillId="0" borderId="5" xfId="0" applyFont="1" applyBorder="1" applyAlignment="1"/>
    <xf numFmtId="0" fontId="36" fillId="0" borderId="5" xfId="0" applyFont="1" applyFill="1" applyBorder="1" applyAlignment="1"/>
    <xf numFmtId="0" fontId="36" fillId="27" borderId="5" xfId="0" applyFont="1" applyFill="1" applyBorder="1" applyAlignment="1"/>
    <xf numFmtId="0" fontId="36" fillId="0" borderId="5" xfId="69" applyFont="1" applyFill="1" applyBorder="1" applyAlignment="1">
      <alignment horizontal="center"/>
    </xf>
    <xf numFmtId="0" fontId="26" fillId="0" borderId="5" xfId="69" applyFont="1" applyFill="1" applyBorder="1" applyAlignment="1">
      <alignment horizontal="center" vertical="center" shrinkToFit="1"/>
    </xf>
    <xf numFmtId="49" fontId="36" fillId="0" borderId="5" xfId="69" applyNumberFormat="1" applyFont="1" applyFill="1" applyBorder="1" applyAlignment="1">
      <alignment horizontal="center"/>
    </xf>
    <xf numFmtId="0" fontId="36" fillId="0" borderId="5" xfId="69" applyFont="1" applyFill="1" applyBorder="1" applyAlignment="1"/>
    <xf numFmtId="0" fontId="36" fillId="0" borderId="5" xfId="69" applyNumberFormat="1" applyFont="1" applyFill="1" applyBorder="1" applyAlignment="1">
      <alignment horizontal="center"/>
    </xf>
    <xf numFmtId="0" fontId="91" fillId="0" borderId="5" xfId="69" applyFont="1" applyFill="1" applyBorder="1" applyAlignment="1">
      <alignment horizontal="center"/>
    </xf>
    <xf numFmtId="49" fontId="36" fillId="0" borderId="5" xfId="32" applyNumberFormat="1" applyFont="1" applyFill="1" applyBorder="1" applyAlignment="1" applyProtection="1">
      <alignment horizontal="center"/>
    </xf>
    <xf numFmtId="0" fontId="36" fillId="0" borderId="5" xfId="0" applyFont="1" applyFill="1" applyBorder="1" applyAlignment="1">
      <alignment vertical="center" shrinkToFit="1"/>
    </xf>
    <xf numFmtId="0" fontId="26" fillId="0" borderId="5" xfId="69" applyFont="1" applyFill="1" applyBorder="1" applyAlignment="1">
      <alignment horizontal="center" vertical="center"/>
    </xf>
    <xf numFmtId="0" fontId="36" fillId="0" borderId="5" xfId="69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36" borderId="5" xfId="0" applyFont="1" applyFill="1" applyBorder="1">
      <alignment vertical="center"/>
    </xf>
    <xf numFmtId="6" fontId="0" fillId="0" borderId="0" xfId="0" applyNumberFormat="1" applyFont="1">
      <alignment vertical="center"/>
    </xf>
    <xf numFmtId="49" fontId="7" fillId="36" borderId="5" xfId="0" applyNumberFormat="1" applyFont="1" applyFill="1" applyBorder="1" applyAlignment="1">
      <alignment horizontal="center" vertical="center"/>
    </xf>
    <xf numFmtId="0" fontId="5" fillId="27" borderId="5" xfId="0" applyFont="1" applyFill="1" applyBorder="1" applyAlignment="1">
      <alignment shrinkToFit="1"/>
    </xf>
    <xf numFmtId="0" fontId="5" fillId="0" borderId="5" xfId="0" applyFont="1" applyFill="1" applyBorder="1" applyAlignment="1">
      <alignment shrinkToFit="1"/>
    </xf>
    <xf numFmtId="0" fontId="55" fillId="0" borderId="0" xfId="0" applyFont="1" applyFill="1" applyAlignment="1">
      <alignment horizontal="center" vertical="center"/>
    </xf>
    <xf numFmtId="0" fontId="12" fillId="37" borderId="5" xfId="0" applyFont="1" applyFill="1" applyBorder="1" applyAlignment="1">
      <alignment horizontal="center" vertical="center"/>
    </xf>
    <xf numFmtId="0" fontId="12" fillId="37" borderId="17" xfId="0" applyFont="1" applyFill="1" applyBorder="1" applyAlignment="1">
      <alignment horizontal="center" vertical="center"/>
    </xf>
    <xf numFmtId="0" fontId="92" fillId="0" borderId="16" xfId="0" applyFont="1" applyFill="1" applyBorder="1">
      <alignment vertical="center"/>
    </xf>
    <xf numFmtId="49" fontId="93" fillId="0" borderId="5" xfId="0" applyNumberFormat="1" applyFont="1" applyFill="1" applyBorder="1" applyAlignment="1">
      <alignment horizontal="center" vertical="center"/>
    </xf>
    <xf numFmtId="0" fontId="94" fillId="0" borderId="16" xfId="0" applyFont="1" applyFill="1" applyBorder="1">
      <alignment vertical="center"/>
    </xf>
    <xf numFmtId="0" fontId="5" fillId="0" borderId="5" xfId="69" applyFont="1" applyFill="1" applyBorder="1" applyAlignment="1">
      <alignment shrinkToFit="1"/>
    </xf>
    <xf numFmtId="0" fontId="5" fillId="0" borderId="5" xfId="69" applyFont="1" applyFill="1" applyBorder="1" applyAlignment="1"/>
    <xf numFmtId="49" fontId="12" fillId="0" borderId="5" xfId="32" applyNumberFormat="1" applyFont="1" applyFill="1" applyBorder="1" applyAlignment="1" applyProtection="1">
      <alignment horizontal="center" vertical="center"/>
    </xf>
    <xf numFmtId="49" fontId="12" fillId="0" borderId="5" xfId="69" applyNumberFormat="1" applyFont="1" applyFill="1" applyBorder="1" applyAlignment="1">
      <alignment horizontal="center" vertical="center"/>
    </xf>
    <xf numFmtId="0" fontId="12" fillId="38" borderId="5" xfId="0" applyFont="1" applyFill="1" applyBorder="1" applyAlignment="1">
      <alignment horizontal="center" vertical="center"/>
    </xf>
    <xf numFmtId="0" fontId="12" fillId="36" borderId="5" xfId="0" applyFont="1" applyFill="1" applyBorder="1" applyAlignment="1">
      <alignment horizontal="center" vertical="center"/>
    </xf>
    <xf numFmtId="0" fontId="96" fillId="0" borderId="0" xfId="0" applyFont="1" applyFill="1" applyAlignment="1">
      <alignment vertical="center"/>
    </xf>
    <xf numFmtId="0" fontId="97" fillId="0" borderId="5" xfId="0" applyFont="1" applyFill="1" applyBorder="1" applyAlignment="1">
      <alignment horizontal="center" vertical="center"/>
    </xf>
    <xf numFmtId="0" fontId="90" fillId="0" borderId="5" xfId="0" applyFont="1" applyFill="1" applyBorder="1" applyAlignment="1">
      <alignment vertical="center" shrinkToFit="1"/>
    </xf>
    <xf numFmtId="0" fontId="90" fillId="0" borderId="5" xfId="0" applyFont="1" applyFill="1" applyBorder="1" applyAlignment="1">
      <alignment vertical="center"/>
    </xf>
    <xf numFmtId="0" fontId="98" fillId="0" borderId="0" xfId="0" applyFont="1" applyFill="1">
      <alignment vertical="center"/>
    </xf>
    <xf numFmtId="0" fontId="99" fillId="0" borderId="5" xfId="0" applyFont="1" applyFill="1" applyBorder="1" applyAlignment="1">
      <alignment horizontal="center" vertical="center"/>
    </xf>
    <xf numFmtId="0" fontId="98" fillId="0" borderId="5" xfId="0" applyFont="1" applyFill="1" applyBorder="1" applyAlignment="1">
      <alignment horizontal="center" vertical="center"/>
    </xf>
    <xf numFmtId="0" fontId="100" fillId="0" borderId="5" xfId="0" applyFont="1" applyFill="1" applyBorder="1" applyAlignment="1">
      <alignment horizontal="center" vertical="center"/>
    </xf>
    <xf numFmtId="0" fontId="0" fillId="41" borderId="5" xfId="0" applyFont="1" applyFill="1" applyBorder="1">
      <alignment vertical="center"/>
    </xf>
    <xf numFmtId="0" fontId="0" fillId="39" borderId="5" xfId="0" applyFont="1" applyFill="1" applyBorder="1" applyAlignment="1">
      <alignment horizontal="center" vertical="center"/>
    </xf>
    <xf numFmtId="0" fontId="89" fillId="0" borderId="21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0" fontId="98" fillId="39" borderId="5" xfId="0" applyFont="1" applyFill="1" applyBorder="1" applyAlignment="1">
      <alignment horizontal="center" vertical="center"/>
    </xf>
    <xf numFmtId="0" fontId="70" fillId="0" borderId="0" xfId="0" applyFont="1">
      <alignment vertical="center"/>
    </xf>
    <xf numFmtId="0" fontId="101" fillId="0" borderId="0" xfId="0" applyFont="1">
      <alignment vertical="center"/>
    </xf>
    <xf numFmtId="0" fontId="12" fillId="39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12" fillId="42" borderId="16" xfId="0" applyFont="1" applyFill="1" applyBorder="1" applyAlignment="1">
      <alignment horizontal="center" vertical="center"/>
    </xf>
    <xf numFmtId="0" fontId="0" fillId="38" borderId="5" xfId="0" applyFont="1" applyFill="1" applyBorder="1" applyAlignment="1">
      <alignment horizontal="center" vertical="center"/>
    </xf>
    <xf numFmtId="0" fontId="103" fillId="0" borderId="5" xfId="0" applyFont="1" applyFill="1" applyBorder="1" applyAlignment="1"/>
    <xf numFmtId="0" fontId="103" fillId="0" borderId="5" xfId="0" applyFont="1" applyBorder="1" applyAlignment="1"/>
    <xf numFmtId="0" fontId="36" fillId="0" borderId="5" xfId="70" applyFont="1" applyFill="1" applyBorder="1" applyAlignment="1">
      <alignment vertical="center" shrinkToFit="1"/>
    </xf>
    <xf numFmtId="0" fontId="36" fillId="0" borderId="5" xfId="71" applyFont="1" applyFill="1" applyBorder="1" applyAlignment="1">
      <alignment vertical="center"/>
    </xf>
    <xf numFmtId="0" fontId="7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0" fillId="0" borderId="19" xfId="0" applyNumberFormat="1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vertical="center" shrinkToFit="1"/>
    </xf>
    <xf numFmtId="0" fontId="95" fillId="0" borderId="5" xfId="0" applyFont="1" applyBorder="1" applyAlignment="1"/>
    <xf numFmtId="0" fontId="36" fillId="0" borderId="5" xfId="69" applyFont="1" applyFill="1" applyBorder="1" applyAlignment="1">
      <alignment horizontal="center" vertical="center"/>
    </xf>
    <xf numFmtId="0" fontId="36" fillId="0" borderId="5" xfId="72" applyFont="1" applyFill="1" applyBorder="1" applyAlignment="1">
      <alignment vertical="center" shrinkToFit="1"/>
    </xf>
    <xf numFmtId="0" fontId="36" fillId="27" borderId="5" xfId="72" applyFont="1" applyFill="1" applyBorder="1" applyAlignment="1">
      <alignment vertical="center" shrinkToFit="1"/>
    </xf>
    <xf numFmtId="0" fontId="105" fillId="0" borderId="0" xfId="0" applyFont="1" applyFill="1">
      <alignment vertical="center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19" xfId="0" applyFont="1" applyFill="1" applyBorder="1" applyAlignment="1">
      <alignment horizontal="center" vertical="center" shrinkToFit="1"/>
    </xf>
    <xf numFmtId="0" fontId="0" fillId="36" borderId="5" xfId="0" applyFont="1" applyFill="1" applyBorder="1" applyAlignment="1">
      <alignment horizontal="center" vertical="center"/>
    </xf>
    <xf numFmtId="0" fontId="20" fillId="36" borderId="5" xfId="0" applyFont="1" applyFill="1" applyBorder="1" applyAlignment="1">
      <alignment horizontal="center" vertical="center"/>
    </xf>
    <xf numFmtId="0" fontId="36" fillId="36" borderId="5" xfId="0" applyFont="1" applyFill="1" applyBorder="1" applyAlignment="1"/>
    <xf numFmtId="0" fontId="36" fillId="36" borderId="5" xfId="69" applyFont="1" applyFill="1" applyBorder="1" applyAlignment="1">
      <alignment horizontal="center"/>
    </xf>
    <xf numFmtId="0" fontId="26" fillId="36" borderId="5" xfId="0" applyFont="1" applyFill="1" applyBorder="1" applyAlignment="1">
      <alignment horizontal="center" vertical="center" shrinkToFit="1"/>
    </xf>
    <xf numFmtId="0" fontId="0" fillId="36" borderId="24" xfId="0" applyFont="1" applyFill="1" applyBorder="1" applyAlignment="1">
      <alignment horizontal="center" vertical="center"/>
    </xf>
    <xf numFmtId="0" fontId="0" fillId="36" borderId="16" xfId="0" applyFont="1" applyFill="1" applyBorder="1">
      <alignment vertical="center"/>
    </xf>
    <xf numFmtId="0" fontId="0" fillId="36" borderId="0" xfId="0" applyFont="1" applyFill="1">
      <alignment vertical="center"/>
    </xf>
    <xf numFmtId="0" fontId="36" fillId="36" borderId="5" xfId="0" applyFont="1" applyFill="1" applyBorder="1" applyAlignment="1">
      <alignment shrinkToFit="1"/>
    </xf>
    <xf numFmtId="6" fontId="0" fillId="36" borderId="0" xfId="0" applyNumberFormat="1" applyFont="1" applyFill="1">
      <alignment vertical="center"/>
    </xf>
    <xf numFmtId="0" fontId="0" fillId="40" borderId="5" xfId="0" applyFont="1" applyFill="1" applyBorder="1" applyAlignment="1">
      <alignment horizontal="center" vertical="center"/>
    </xf>
    <xf numFmtId="49" fontId="36" fillId="40" borderId="5" xfId="32" applyNumberFormat="1" applyFont="1" applyFill="1" applyBorder="1" applyAlignment="1" applyProtection="1">
      <alignment horizontal="center"/>
    </xf>
    <xf numFmtId="0" fontId="36" fillId="40" borderId="5" xfId="69" applyFont="1" applyFill="1" applyBorder="1" applyAlignment="1">
      <alignment horizontal="center"/>
    </xf>
    <xf numFmtId="0" fontId="94" fillId="36" borderId="21" xfId="0" applyFont="1" applyFill="1" applyBorder="1" applyAlignment="1">
      <alignment horizontal="center" vertical="center"/>
    </xf>
    <xf numFmtId="0" fontId="94" fillId="0" borderId="21" xfId="0" applyFont="1" applyFill="1" applyBorder="1" applyAlignment="1">
      <alignment horizontal="center" vertical="center"/>
    </xf>
    <xf numFmtId="0" fontId="100" fillId="0" borderId="21" xfId="0" applyFont="1" applyFill="1" applyBorder="1" applyAlignment="1">
      <alignment horizontal="center" vertical="center"/>
    </xf>
    <xf numFmtId="0" fontId="101" fillId="0" borderId="21" xfId="0" applyFont="1" applyFill="1" applyBorder="1" applyAlignment="1">
      <alignment horizontal="center" vertical="center"/>
    </xf>
    <xf numFmtId="0" fontId="106" fillId="0" borderId="21" xfId="0" applyFont="1" applyFill="1" applyBorder="1" applyAlignment="1">
      <alignment horizontal="center" vertical="center"/>
    </xf>
    <xf numFmtId="0" fontId="101" fillId="0" borderId="21" xfId="0" applyFont="1" applyFill="1" applyBorder="1">
      <alignment vertical="center"/>
    </xf>
    <xf numFmtId="0" fontId="107" fillId="28" borderId="0" xfId="0" applyFont="1" applyFill="1" applyBorder="1" applyAlignment="1">
      <alignment horizontal="center" vertical="center"/>
    </xf>
    <xf numFmtId="0" fontId="12" fillId="30" borderId="0" xfId="0" applyFont="1" applyFill="1" applyBorder="1" applyAlignment="1">
      <alignment horizontal="center" vertical="center"/>
    </xf>
    <xf numFmtId="0" fontId="12" fillId="31" borderId="0" xfId="0" applyFont="1" applyFill="1" applyBorder="1" applyAlignment="1">
      <alignment horizontal="center" vertical="center"/>
    </xf>
    <xf numFmtId="0" fontId="12" fillId="29" borderId="0" xfId="0" applyFont="1" applyFill="1" applyBorder="1" applyAlignment="1">
      <alignment vertical="center"/>
    </xf>
    <xf numFmtId="0" fontId="107" fillId="32" borderId="0" xfId="0" applyFont="1" applyFill="1" applyAlignment="1">
      <alignment vertical="center"/>
    </xf>
    <xf numFmtId="0" fontId="107" fillId="0" borderId="0" xfId="0" applyFont="1" applyAlignment="1">
      <alignment vertical="center"/>
    </xf>
    <xf numFmtId="0" fontId="107" fillId="0" borderId="0" xfId="0" applyFont="1" applyFill="1" applyAlignment="1">
      <alignment vertical="center"/>
    </xf>
    <xf numFmtId="0" fontId="12" fillId="29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49" fontId="12" fillId="0" borderId="5" xfId="32" applyNumberFormat="1" applyFont="1" applyFill="1" applyBorder="1" applyAlignment="1" applyProtection="1">
      <alignment horizontal="center"/>
    </xf>
    <xf numFmtId="0" fontId="109" fillId="32" borderId="5" xfId="0" applyFont="1" applyFill="1" applyBorder="1" applyAlignment="1">
      <alignment horizontal="center" vertical="center"/>
    </xf>
    <xf numFmtId="0" fontId="107" fillId="0" borderId="5" xfId="0" applyFont="1" applyFill="1" applyBorder="1" applyAlignment="1">
      <alignment horizontal="center" vertical="center"/>
    </xf>
    <xf numFmtId="0" fontId="110" fillId="0" borderId="5" xfId="0" applyFont="1" applyFill="1" applyBorder="1" applyAlignment="1">
      <alignment horizontal="center" vertical="center"/>
    </xf>
    <xf numFmtId="0" fontId="107" fillId="32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109" fillId="0" borderId="16" xfId="0" applyFont="1" applyFill="1" applyBorder="1">
      <alignment vertical="center"/>
    </xf>
    <xf numFmtId="0" fontId="107" fillId="0" borderId="5" xfId="0" applyFont="1" applyFill="1" applyBorder="1" applyAlignment="1">
      <alignment horizontal="center"/>
    </xf>
    <xf numFmtId="0" fontId="109" fillId="0" borderId="5" xfId="0" applyFont="1" applyFill="1" applyBorder="1">
      <alignment vertical="center"/>
    </xf>
    <xf numFmtId="0" fontId="111" fillId="0" borderId="16" xfId="0" applyFont="1" applyFill="1" applyBorder="1">
      <alignment vertical="center"/>
    </xf>
    <xf numFmtId="0" fontId="107" fillId="0" borderId="16" xfId="0" applyFont="1" applyFill="1" applyBorder="1">
      <alignment vertical="center"/>
    </xf>
    <xf numFmtId="0" fontId="107" fillId="0" borderId="5" xfId="0" applyFont="1" applyFill="1" applyBorder="1">
      <alignment vertical="center"/>
    </xf>
    <xf numFmtId="0" fontId="107" fillId="0" borderId="0" xfId="0" applyFont="1" applyAlignment="1">
      <alignment horizontal="center"/>
    </xf>
    <xf numFmtId="0" fontId="20" fillId="0" borderId="0" xfId="0" applyFont="1" applyFill="1" applyBorder="1">
      <alignment vertical="center"/>
    </xf>
    <xf numFmtId="0" fontId="0" fillId="43" borderId="5" xfId="0" applyFont="1" applyFill="1" applyBorder="1" applyAlignment="1">
      <alignment horizontal="center" vertical="center"/>
    </xf>
    <xf numFmtId="0" fontId="112" fillId="0" borderId="0" xfId="0" applyFont="1" applyFill="1">
      <alignment vertical="center"/>
    </xf>
    <xf numFmtId="0" fontId="113" fillId="0" borderId="0" xfId="0" applyFont="1">
      <alignment vertical="center"/>
    </xf>
    <xf numFmtId="0" fontId="12" fillId="37" borderId="24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07" fillId="0" borderId="24" xfId="0" applyFont="1" applyFill="1" applyBorder="1">
      <alignment vertical="center"/>
    </xf>
    <xf numFmtId="0" fontId="114" fillId="0" borderId="5" xfId="0" applyFont="1" applyFill="1" applyBorder="1" applyAlignment="1"/>
    <xf numFmtId="0" fontId="114" fillId="0" borderId="5" xfId="0" applyFont="1" applyBorder="1" applyAlignment="1"/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67" fillId="0" borderId="0" xfId="0" applyFont="1" applyFill="1" applyAlignment="1">
      <alignment horizontal="center" vertical="center"/>
    </xf>
    <xf numFmtId="0" fontId="112" fillId="0" borderId="0" xfId="0" applyFont="1">
      <alignment vertical="center"/>
    </xf>
    <xf numFmtId="0" fontId="109" fillId="0" borderId="2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shrinkToFit="1"/>
    </xf>
    <xf numFmtId="0" fontId="66" fillId="0" borderId="19" xfId="0" applyFont="1" applyFill="1" applyBorder="1" applyAlignment="1">
      <alignment vertical="center" shrinkToFit="1"/>
    </xf>
    <xf numFmtId="0" fontId="91" fillId="0" borderId="5" xfId="69" applyNumberFormat="1" applyFont="1" applyFill="1" applyBorder="1" applyAlignment="1">
      <alignment horizontal="center"/>
    </xf>
    <xf numFmtId="0" fontId="95" fillId="0" borderId="5" xfId="0" applyFont="1" applyFill="1" applyBorder="1" applyAlignment="1"/>
    <xf numFmtId="6" fontId="0" fillId="0" borderId="0" xfId="0" applyNumberFormat="1" applyFont="1" applyFill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0" fillId="39" borderId="0" xfId="0" applyFont="1" applyFill="1">
      <alignment vertical="center"/>
    </xf>
    <xf numFmtId="0" fontId="20" fillId="39" borderId="5" xfId="0" applyNumberFormat="1" applyFont="1" applyFill="1" applyBorder="1" applyAlignment="1">
      <alignment horizontal="center" vertical="center" shrinkToFit="1"/>
    </xf>
    <xf numFmtId="0" fontId="36" fillId="39" borderId="5" xfId="0" applyFont="1" applyFill="1" applyBorder="1" applyAlignment="1"/>
    <xf numFmtId="0" fontId="9" fillId="39" borderId="24" xfId="0" applyFont="1" applyFill="1" applyBorder="1" applyAlignment="1">
      <alignment horizontal="center" vertical="center" shrinkToFit="1"/>
    </xf>
    <xf numFmtId="0" fontId="26" fillId="39" borderId="5" xfId="69" applyFont="1" applyFill="1" applyBorder="1" applyAlignment="1">
      <alignment horizontal="center" vertical="center"/>
    </xf>
    <xf numFmtId="0" fontId="94" fillId="39" borderId="21" xfId="0" applyFont="1" applyFill="1" applyBorder="1" applyAlignment="1">
      <alignment horizontal="center" vertical="center"/>
    </xf>
    <xf numFmtId="0" fontId="0" fillId="39" borderId="16" xfId="0" applyFont="1" applyFill="1" applyBorder="1">
      <alignment vertical="center"/>
    </xf>
    <xf numFmtId="0" fontId="0" fillId="39" borderId="5" xfId="0" applyFont="1" applyFill="1" applyBorder="1">
      <alignment vertical="center"/>
    </xf>
    <xf numFmtId="6" fontId="0" fillId="39" borderId="0" xfId="0" applyNumberFormat="1" applyFont="1" applyFill="1">
      <alignment vertical="center"/>
    </xf>
    <xf numFmtId="0" fontId="0" fillId="39" borderId="0" xfId="0" applyFont="1" applyFill="1">
      <alignment vertical="center"/>
    </xf>
    <xf numFmtId="0" fontId="36" fillId="39" borderId="5" xfId="0" applyFont="1" applyFill="1" applyBorder="1" applyAlignment="1">
      <alignment shrinkToFit="1"/>
    </xf>
    <xf numFmtId="0" fontId="36" fillId="39" borderId="5" xfId="69" applyFont="1" applyFill="1" applyBorder="1" applyAlignment="1">
      <alignment horizontal="center" vertical="center" shrinkToFit="1"/>
    </xf>
    <xf numFmtId="0" fontId="12" fillId="43" borderId="5" xfId="0" applyFont="1" applyFill="1" applyBorder="1" applyAlignment="1">
      <alignment horizontal="center" vertical="center"/>
    </xf>
    <xf numFmtId="0" fontId="5" fillId="0" borderId="5" xfId="72" applyFont="1" applyFill="1" applyBorder="1" applyAlignment="1">
      <alignment vertical="center" shrinkToFit="1"/>
    </xf>
    <xf numFmtId="0" fontId="91" fillId="0" borderId="5" xfId="69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6" fillId="0" borderId="16" xfId="0" applyFont="1" applyFill="1" applyBorder="1" applyAlignment="1">
      <alignment horizontal="center" vertical="center"/>
    </xf>
    <xf numFmtId="0" fontId="12" fillId="44" borderId="5" xfId="0" applyFont="1" applyFill="1" applyBorder="1" applyAlignment="1">
      <alignment horizontal="center" vertical="center"/>
    </xf>
    <xf numFmtId="0" fontId="93" fillId="0" borderId="5" xfId="0" applyFont="1" applyFill="1" applyBorder="1" applyAlignment="1">
      <alignment horizontal="center" vertical="center"/>
    </xf>
    <xf numFmtId="0" fontId="70" fillId="0" borderId="28" xfId="0" applyFont="1" applyFill="1" applyBorder="1" applyAlignment="1">
      <alignment horizontal="center" vertical="center"/>
    </xf>
    <xf numFmtId="0" fontId="71" fillId="0" borderId="5" xfId="0" applyNumberFormat="1" applyFont="1" applyFill="1" applyBorder="1" applyAlignment="1">
      <alignment horizontal="center" vertical="center"/>
    </xf>
    <xf numFmtId="0" fontId="19" fillId="0" borderId="5" xfId="69" applyFont="1" applyFill="1" applyBorder="1" applyAlignment="1">
      <alignment horizontal="center"/>
    </xf>
    <xf numFmtId="0" fontId="117" fillId="0" borderId="5" xfId="69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32" borderId="17" xfId="0" applyFont="1" applyFill="1" applyBorder="1" applyAlignment="1">
      <alignment horizontal="center" vertical="center" wrapText="1"/>
    </xf>
    <xf numFmtId="0" fontId="12" fillId="45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3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40" borderId="0" xfId="0" applyFill="1" applyAlignment="1">
      <alignment horizontal="center" vertical="center"/>
    </xf>
    <xf numFmtId="169" fontId="0" fillId="0" borderId="0" xfId="0" applyNumberFormat="1" applyFont="1">
      <alignment vertical="center"/>
    </xf>
    <xf numFmtId="169" fontId="22" fillId="0" borderId="0" xfId="0" applyNumberFormat="1" applyFont="1" applyAlignment="1">
      <alignment vertical="center"/>
    </xf>
    <xf numFmtId="169" fontId="23" fillId="0" borderId="0" xfId="0" applyNumberFormat="1" applyFont="1" applyFill="1" applyAlignment="1">
      <alignment vertical="center"/>
    </xf>
    <xf numFmtId="169" fontId="23" fillId="0" borderId="0" xfId="0" applyNumberFormat="1" applyFont="1" applyAlignment="1">
      <alignment vertical="center"/>
    </xf>
    <xf numFmtId="169" fontId="0" fillId="0" borderId="0" xfId="0" applyNumberFormat="1" applyFont="1" applyFill="1">
      <alignment vertical="center"/>
    </xf>
    <xf numFmtId="169" fontId="17" fillId="0" borderId="0" xfId="0" applyNumberFormat="1" applyFont="1" applyFill="1">
      <alignment vertical="center"/>
    </xf>
    <xf numFmtId="169" fontId="23" fillId="0" borderId="0" xfId="0" applyNumberFormat="1" applyFont="1" applyAlignment="1">
      <alignment horizontal="center" vertical="center"/>
    </xf>
    <xf numFmtId="169" fontId="0" fillId="0" borderId="5" xfId="0" applyNumberFormat="1" applyFont="1" applyFill="1" applyBorder="1" applyAlignment="1">
      <alignment horizontal="center" vertical="center"/>
    </xf>
    <xf numFmtId="169" fontId="0" fillId="0" borderId="5" xfId="0" applyNumberFormat="1" applyFont="1" applyBorder="1" applyAlignment="1">
      <alignment horizontal="center" vertical="center"/>
    </xf>
    <xf numFmtId="169" fontId="70" fillId="27" borderId="14" xfId="0" applyNumberFormat="1" applyFont="1" applyFill="1" applyBorder="1" applyAlignment="1">
      <alignment horizontal="center" vertical="center"/>
    </xf>
    <xf numFmtId="169" fontId="70" fillId="0" borderId="14" xfId="0" applyNumberFormat="1" applyFont="1" applyFill="1" applyBorder="1" applyAlignment="1">
      <alignment horizontal="center" vertical="center"/>
    </xf>
    <xf numFmtId="169" fontId="70" fillId="0" borderId="5" xfId="0" applyNumberFormat="1" applyFont="1" applyFill="1" applyBorder="1" applyAlignment="1">
      <alignment horizontal="center" vertical="center"/>
    </xf>
    <xf numFmtId="169" fontId="70" fillId="32" borderId="5" xfId="0" applyNumberFormat="1" applyFont="1" applyFill="1" applyBorder="1" applyAlignment="1">
      <alignment horizontal="center" vertical="center"/>
    </xf>
    <xf numFmtId="169" fontId="71" fillId="0" borderId="14" xfId="0" applyNumberFormat="1" applyFont="1" applyFill="1" applyBorder="1" applyAlignment="1">
      <alignment horizontal="center" vertical="center"/>
    </xf>
    <xf numFmtId="169" fontId="71" fillId="0" borderId="21" xfId="0" applyNumberFormat="1" applyFont="1" applyFill="1" applyBorder="1" applyAlignment="1">
      <alignment horizontal="center" vertical="center"/>
    </xf>
    <xf numFmtId="169" fontId="71" fillId="0" borderId="16" xfId="0" applyNumberFormat="1" applyFont="1" applyFill="1" applyBorder="1" applyAlignment="1">
      <alignment horizontal="center" vertical="center"/>
    </xf>
    <xf numFmtId="169" fontId="71" fillId="0" borderId="5" xfId="0" applyNumberFormat="1" applyFont="1" applyFill="1" applyBorder="1" applyAlignment="1">
      <alignment horizontal="center" vertical="center"/>
    </xf>
    <xf numFmtId="169" fontId="72" fillId="0" borderId="5" xfId="0" applyNumberFormat="1" applyFont="1" applyFill="1" applyBorder="1" applyAlignment="1">
      <alignment horizontal="center" vertical="center"/>
    </xf>
    <xf numFmtId="169" fontId="20" fillId="0" borderId="0" xfId="0" applyNumberFormat="1" applyFont="1">
      <alignment vertical="center"/>
    </xf>
    <xf numFmtId="169" fontId="20" fillId="0" borderId="5" xfId="0" applyNumberFormat="1" applyFont="1" applyBorder="1" applyAlignment="1">
      <alignment horizontal="center" vertical="center"/>
    </xf>
    <xf numFmtId="169" fontId="10" fillId="0" borderId="5" xfId="0" applyNumberFormat="1" applyFont="1" applyFill="1" applyBorder="1" applyAlignment="1">
      <alignment shrinkToFit="1"/>
    </xf>
    <xf numFmtId="169" fontId="90" fillId="0" borderId="5" xfId="0" applyNumberFormat="1" applyFont="1" applyFill="1" applyBorder="1" applyAlignment="1">
      <alignment horizontal="center" vertical="center" shrinkToFit="1"/>
    </xf>
    <xf numFmtId="169" fontId="0" fillId="32" borderId="5" xfId="0" applyNumberFormat="1" applyFont="1" applyFill="1" applyBorder="1" applyAlignment="1">
      <alignment horizontal="center" vertical="center"/>
    </xf>
    <xf numFmtId="169" fontId="17" fillId="0" borderId="5" xfId="0" applyNumberFormat="1" applyFont="1" applyFill="1" applyBorder="1" applyAlignment="1">
      <alignment horizontal="center" vertical="center"/>
    </xf>
    <xf numFmtId="169" fontId="75" fillId="0" borderId="21" xfId="0" applyNumberFormat="1" applyFont="1" applyFill="1" applyBorder="1" applyAlignment="1">
      <alignment horizontal="center" vertical="center"/>
    </xf>
    <xf numFmtId="169" fontId="0" fillId="0" borderId="16" xfId="0" applyNumberFormat="1" applyFont="1" applyFill="1" applyBorder="1">
      <alignment vertical="center"/>
    </xf>
    <xf numFmtId="169" fontId="0" fillId="0" borderId="5" xfId="0" applyNumberFormat="1" applyFill="1" applyBorder="1">
      <alignment vertical="center"/>
    </xf>
    <xf numFmtId="169" fontId="0" fillId="0" borderId="5" xfId="0" applyNumberFormat="1" applyFont="1" applyFill="1" applyBorder="1">
      <alignment vertical="center"/>
    </xf>
    <xf numFmtId="169" fontId="20" fillId="0" borderId="5" xfId="0" applyNumberFormat="1" applyFont="1" applyFill="1" applyBorder="1" applyAlignment="1">
      <alignment horizontal="center" vertical="center"/>
    </xf>
    <xf numFmtId="169" fontId="10" fillId="27" borderId="5" xfId="0" applyNumberFormat="1" applyFont="1" applyFill="1" applyBorder="1" applyAlignment="1">
      <alignment shrinkToFit="1"/>
    </xf>
    <xf numFmtId="169" fontId="76" fillId="0" borderId="21" xfId="0" applyNumberFormat="1" applyFont="1" applyFill="1" applyBorder="1" applyAlignment="1">
      <alignment horizontal="center" vertical="center"/>
    </xf>
    <xf numFmtId="169" fontId="0" fillId="0" borderId="16" xfId="0" applyNumberFormat="1" applyFill="1" applyBorder="1">
      <alignment vertical="center"/>
    </xf>
    <xf numFmtId="169" fontId="10" fillId="0" borderId="5" xfId="0" applyNumberFormat="1" applyFont="1" applyFill="1" applyBorder="1" applyAlignment="1">
      <alignment vertical="center" shrinkToFit="1"/>
    </xf>
    <xf numFmtId="169" fontId="9" fillId="0" borderId="5" xfId="0" applyNumberFormat="1" applyFont="1" applyFill="1" applyBorder="1" applyAlignment="1">
      <alignment vertical="center" shrinkToFit="1"/>
    </xf>
    <xf numFmtId="169" fontId="10" fillId="0" borderId="5" xfId="0" applyNumberFormat="1" applyFont="1" applyFill="1" applyBorder="1" applyAlignment="1">
      <alignment vertical="center"/>
    </xf>
    <xf numFmtId="169" fontId="9" fillId="0" borderId="5" xfId="0" applyNumberFormat="1" applyFont="1" applyFill="1" applyBorder="1" applyAlignment="1">
      <alignment vertical="center"/>
    </xf>
    <xf numFmtId="169" fontId="65" fillId="0" borderId="21" xfId="0" applyNumberFormat="1" applyFont="1" applyFill="1" applyBorder="1">
      <alignment vertical="center"/>
    </xf>
    <xf numFmtId="169" fontId="10" fillId="0" borderId="5" xfId="0" applyNumberFormat="1" applyFont="1" applyFill="1" applyBorder="1" applyAlignment="1"/>
    <xf numFmtId="169" fontId="65" fillId="0" borderId="21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 shrinkToFit="1"/>
    </xf>
    <xf numFmtId="169" fontId="0" fillId="0" borderId="0" xfId="0" applyNumberFormat="1" applyFill="1">
      <alignment vertical="center"/>
    </xf>
    <xf numFmtId="169" fontId="80" fillId="0" borderId="5" xfId="0" applyNumberFormat="1" applyFont="1" applyFill="1" applyBorder="1">
      <alignment vertical="center"/>
    </xf>
    <xf numFmtId="169" fontId="10" fillId="0" borderId="5" xfId="0" applyNumberFormat="1" applyFont="1" applyBorder="1" applyAlignment="1"/>
    <xf numFmtId="169" fontId="10" fillId="27" borderId="5" xfId="0" applyNumberFormat="1" applyFont="1" applyFill="1" applyBorder="1" applyAlignment="1"/>
    <xf numFmtId="169" fontId="20" fillId="0" borderId="14" xfId="0" applyNumberFormat="1" applyFont="1" applyFill="1" applyBorder="1" applyAlignment="1">
      <alignment horizontal="center" vertical="center" shrinkToFit="1"/>
    </xf>
    <xf numFmtId="169" fontId="0" fillId="0" borderId="14" xfId="0" applyNumberFormat="1" applyFont="1" applyFill="1" applyBorder="1" applyAlignment="1">
      <alignment horizontal="center" vertical="center"/>
    </xf>
    <xf numFmtId="169" fontId="17" fillId="0" borderId="14" xfId="0" applyNumberFormat="1" applyFont="1" applyFill="1" applyBorder="1" applyAlignment="1">
      <alignment horizontal="center" vertical="center"/>
    </xf>
    <xf numFmtId="169" fontId="10" fillId="0" borderId="19" xfId="0" applyNumberFormat="1" applyFont="1" applyFill="1" applyBorder="1" applyAlignment="1">
      <alignment shrinkToFit="1"/>
    </xf>
    <xf numFmtId="169" fontId="10" fillId="27" borderId="19" xfId="0" applyNumberFormat="1" applyFont="1" applyFill="1" applyBorder="1" applyAlignment="1">
      <alignment shrinkToFit="1"/>
    </xf>
    <xf numFmtId="169" fontId="0" fillId="32" borderId="5" xfId="0" applyNumberFormat="1" applyFill="1" applyBorder="1" applyAlignment="1">
      <alignment horizontal="center" vertical="center"/>
    </xf>
    <xf numFmtId="169" fontId="81" fillId="0" borderId="5" xfId="0" applyNumberFormat="1" applyFont="1" applyFill="1" applyBorder="1">
      <alignment vertical="center"/>
    </xf>
    <xf numFmtId="169" fontId="10" fillId="0" borderId="19" xfId="0" applyNumberFormat="1" applyFont="1" applyFill="1" applyBorder="1" applyAlignment="1"/>
    <xf numFmtId="169" fontId="10" fillId="27" borderId="19" xfId="0" applyNumberFormat="1" applyFont="1" applyFill="1" applyBorder="1" applyAlignment="1"/>
    <xf numFmtId="169" fontId="17" fillId="46" borderId="5" xfId="0" applyNumberFormat="1" applyFont="1" applyFill="1" applyBorder="1" applyAlignment="1">
      <alignment horizontal="center" vertical="center"/>
    </xf>
    <xf numFmtId="169" fontId="0" fillId="46" borderId="5" xfId="0" applyNumberFormat="1" applyFont="1" applyFill="1" applyBorder="1" applyAlignment="1">
      <alignment horizontal="center" vertical="center"/>
    </xf>
    <xf numFmtId="169" fontId="65" fillId="46" borderId="21" xfId="0" applyNumberFormat="1" applyFont="1" applyFill="1" applyBorder="1" applyAlignment="1">
      <alignment horizontal="center" vertical="center"/>
    </xf>
    <xf numFmtId="169" fontId="0" fillId="0" borderId="0" xfId="0" quotePrefix="1" applyNumberFormat="1" applyFont="1">
      <alignment vertical="center"/>
    </xf>
    <xf numFmtId="169" fontId="0" fillId="36" borderId="0" xfId="0" applyNumberFormat="1" applyFont="1" applyFill="1">
      <alignment vertical="center"/>
    </xf>
    <xf numFmtId="169" fontId="20" fillId="0" borderId="14" xfId="0" applyNumberFormat="1" applyFont="1" applyFill="1" applyBorder="1" applyAlignment="1">
      <alignment horizontal="center" vertical="center"/>
    </xf>
    <xf numFmtId="169" fontId="17" fillId="46" borderId="14" xfId="0" applyNumberFormat="1" applyFont="1" applyFill="1" applyBorder="1" applyAlignment="1">
      <alignment horizontal="center" vertical="center"/>
    </xf>
    <xf numFmtId="169" fontId="10" fillId="36" borderId="5" xfId="0" applyNumberFormat="1" applyFont="1" applyFill="1" applyBorder="1" applyAlignment="1">
      <alignment shrinkToFit="1"/>
    </xf>
    <xf numFmtId="169" fontId="10" fillId="36" borderId="5" xfId="0" applyNumberFormat="1" applyFont="1" applyFill="1" applyBorder="1" applyAlignment="1">
      <alignment vertical="center" shrinkToFit="1"/>
    </xf>
    <xf numFmtId="169" fontId="10" fillId="36" borderId="5" xfId="0" applyNumberFormat="1" applyFont="1" applyFill="1" applyBorder="1" applyAlignment="1"/>
    <xf numFmtId="169" fontId="118" fillId="0" borderId="5" xfId="0" applyNumberFormat="1" applyFont="1" applyFill="1" applyBorder="1">
      <alignment vertical="center"/>
    </xf>
    <xf numFmtId="169" fontId="0" fillId="36" borderId="5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9" fontId="10" fillId="0" borderId="19" xfId="0" applyNumberFormat="1" applyFont="1" applyBorder="1" applyAlignment="1"/>
    <xf numFmtId="0" fontId="107" fillId="0" borderId="5" xfId="0" applyFont="1" applyFill="1" applyBorder="1" applyAlignment="1">
      <alignment vertical="center"/>
    </xf>
    <xf numFmtId="169" fontId="0" fillId="0" borderId="0" xfId="0" applyNumberFormat="1" applyFont="1" applyFill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2" fillId="40" borderId="24" xfId="0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12" fillId="47" borderId="5" xfId="0" applyFont="1" applyFill="1" applyBorder="1" applyAlignment="1">
      <alignment horizontal="center" vertical="center"/>
    </xf>
    <xf numFmtId="0" fontId="12" fillId="48" borderId="16" xfId="0" applyFont="1" applyFill="1" applyBorder="1" applyAlignment="1">
      <alignment horizontal="center" vertical="center"/>
    </xf>
    <xf numFmtId="0" fontId="12" fillId="41" borderId="17" xfId="0" applyFont="1" applyFill="1" applyBorder="1" applyAlignment="1">
      <alignment horizontal="center" vertical="center"/>
    </xf>
    <xf numFmtId="0" fontId="0" fillId="45" borderId="0" xfId="0" applyFill="1" applyAlignment="1">
      <alignment vertical="center"/>
    </xf>
    <xf numFmtId="0" fontId="25" fillId="45" borderId="0" xfId="0" applyFont="1" applyFill="1">
      <alignment vertical="center"/>
    </xf>
    <xf numFmtId="0" fontId="25" fillId="36" borderId="0" xfId="0" applyFont="1" applyFill="1">
      <alignment vertical="center"/>
    </xf>
    <xf numFmtId="0" fontId="0" fillId="36" borderId="0" xfId="0" applyFill="1" applyAlignment="1">
      <alignment vertical="center"/>
    </xf>
    <xf numFmtId="0" fontId="25" fillId="49" borderId="0" xfId="0" applyFont="1" applyFill="1">
      <alignment vertical="center"/>
    </xf>
    <xf numFmtId="0" fontId="0" fillId="49" borderId="0" xfId="0" applyFill="1" applyAlignment="1">
      <alignment vertical="center"/>
    </xf>
    <xf numFmtId="0" fontId="25" fillId="50" borderId="0" xfId="0" applyFont="1" applyFill="1">
      <alignment vertical="center"/>
    </xf>
    <xf numFmtId="0" fontId="0" fillId="50" borderId="0" xfId="0" applyFill="1" applyAlignment="1">
      <alignment vertical="center"/>
    </xf>
    <xf numFmtId="0" fontId="25" fillId="0" borderId="0" xfId="0" applyFont="1" applyFill="1">
      <alignment vertical="center"/>
    </xf>
    <xf numFmtId="0" fontId="93" fillId="49" borderId="0" xfId="0" applyFont="1" applyFill="1">
      <alignment vertical="center"/>
    </xf>
    <xf numFmtId="0" fontId="89" fillId="49" borderId="0" xfId="0" applyFont="1" applyFill="1" applyAlignment="1">
      <alignment vertical="center"/>
    </xf>
    <xf numFmtId="0" fontId="93" fillId="45" borderId="0" xfId="0" applyFont="1" applyFill="1">
      <alignment vertical="center"/>
    </xf>
    <xf numFmtId="0" fontId="89" fillId="45" borderId="0" xfId="0" applyFont="1" applyFill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" fillId="26" borderId="27" xfId="0" applyFont="1" applyFill="1" applyBorder="1" applyAlignment="1">
      <alignment horizontal="center" vertical="center"/>
    </xf>
    <xf numFmtId="0" fontId="1" fillId="26" borderId="20" xfId="0" applyFont="1" applyFill="1" applyBorder="1" applyAlignment="1">
      <alignment horizontal="center" vertical="center"/>
    </xf>
    <xf numFmtId="0" fontId="1" fillId="26" borderId="28" xfId="0" applyFont="1" applyFill="1" applyBorder="1" applyAlignment="1">
      <alignment horizontal="center" vertical="center"/>
    </xf>
    <xf numFmtId="0" fontId="1" fillId="26" borderId="18" xfId="0" applyFont="1" applyFill="1" applyBorder="1" applyAlignment="1">
      <alignment horizontal="center" vertical="center"/>
    </xf>
    <xf numFmtId="0" fontId="1" fillId="26" borderId="14" xfId="0" applyFont="1" applyFill="1" applyBorder="1" applyAlignment="1">
      <alignment horizontal="center" vertical="center"/>
    </xf>
    <xf numFmtId="0" fontId="1" fillId="26" borderId="1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6" fillId="27" borderId="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72" fillId="0" borderId="16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72" fillId="0" borderId="17" xfId="0" applyFont="1" applyBorder="1" applyAlignment="1">
      <alignment horizontal="center" vertical="center"/>
    </xf>
    <xf numFmtId="0" fontId="72" fillId="0" borderId="29" xfId="0" applyFont="1" applyFill="1" applyBorder="1" applyAlignment="1">
      <alignment horizontal="center" vertical="center"/>
    </xf>
    <xf numFmtId="0" fontId="72" fillId="0" borderId="4" xfId="0" applyFont="1" applyFill="1" applyBorder="1" applyAlignment="1">
      <alignment horizontal="center" vertical="center"/>
    </xf>
    <xf numFmtId="0" fontId="72" fillId="0" borderId="25" xfId="0" applyFont="1" applyFill="1" applyBorder="1" applyAlignment="1">
      <alignment horizontal="center" vertical="center"/>
    </xf>
    <xf numFmtId="0" fontId="10" fillId="29" borderId="29" xfId="0" applyFont="1" applyFill="1" applyBorder="1" applyAlignment="1">
      <alignment horizontal="center" vertical="center"/>
    </xf>
    <xf numFmtId="0" fontId="10" fillId="29" borderId="4" xfId="0" applyFont="1" applyFill="1" applyBorder="1" applyAlignment="1">
      <alignment horizontal="center" vertical="center"/>
    </xf>
    <xf numFmtId="0" fontId="10" fillId="29" borderId="25" xfId="0" applyFont="1" applyFill="1" applyBorder="1" applyAlignment="1">
      <alignment horizontal="center" vertical="center"/>
    </xf>
    <xf numFmtId="0" fontId="10" fillId="29" borderId="16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horizontal="center" vertical="center"/>
    </xf>
    <xf numFmtId="0" fontId="10" fillId="29" borderId="17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0" fontId="60" fillId="26" borderId="27" xfId="0" applyFont="1" applyFill="1" applyBorder="1" applyAlignment="1">
      <alignment horizontal="center" vertical="center"/>
    </xf>
    <xf numFmtId="0" fontId="60" fillId="26" borderId="20" xfId="0" applyFont="1" applyFill="1" applyBorder="1" applyAlignment="1">
      <alignment horizontal="center" vertical="center"/>
    </xf>
    <xf numFmtId="0" fontId="60" fillId="26" borderId="28" xfId="0" applyFont="1" applyFill="1" applyBorder="1" applyAlignment="1">
      <alignment horizontal="center" vertical="center"/>
    </xf>
    <xf numFmtId="0" fontId="60" fillId="26" borderId="18" xfId="0" applyFont="1" applyFill="1" applyBorder="1" applyAlignment="1">
      <alignment horizontal="center" vertical="center"/>
    </xf>
    <xf numFmtId="0" fontId="60" fillId="26" borderId="14" xfId="0" applyFont="1" applyFill="1" applyBorder="1" applyAlignment="1">
      <alignment horizontal="center" vertical="center"/>
    </xf>
    <xf numFmtId="0" fontId="60" fillId="26" borderId="15" xfId="0" applyFont="1" applyFill="1" applyBorder="1" applyAlignment="1">
      <alignment horizontal="center" vertical="center"/>
    </xf>
  </cellXfs>
  <cellStyles count="73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Comma  - Style1" xfId="20"/>
    <cellStyle name="Comma  - Style2" xfId="21"/>
    <cellStyle name="Comma  - Style3" xfId="22"/>
    <cellStyle name="Comma  - Style4" xfId="23"/>
    <cellStyle name="Comma  - Style5" xfId="24"/>
    <cellStyle name="Comma  - Style6" xfId="25"/>
    <cellStyle name="Comma  - Style7" xfId="26"/>
    <cellStyle name="Comma  - Style8" xfId="27"/>
    <cellStyle name="custom" xfId="28"/>
    <cellStyle name="Grey" xfId="29"/>
    <cellStyle name="Header1" xfId="30"/>
    <cellStyle name="Header2" xfId="31"/>
    <cellStyle name="Hyperlink" xfId="32" builtinId="8"/>
    <cellStyle name="Input [yellow]" xfId="33"/>
    <cellStyle name="no dec" xfId="34"/>
    <cellStyle name="Normal" xfId="0" builtinId="0"/>
    <cellStyle name="Normal - Style1" xfId="35"/>
    <cellStyle name="Normal 2" xfId="36"/>
    <cellStyle name="Normal 4" xfId="69"/>
    <cellStyle name="Normal 5" xfId="70"/>
    <cellStyle name="Normal 6" xfId="72"/>
    <cellStyle name="Normal 7" xfId="71"/>
    <cellStyle name="Percent [2]" xfId="37"/>
    <cellStyle name="PIVOT" xfId="38"/>
    <cellStyle name="アクセント 1 2" xfId="39"/>
    <cellStyle name="アクセント 2 2" xfId="40"/>
    <cellStyle name="アクセント 3 2" xfId="41"/>
    <cellStyle name="アクセント 4 2" xfId="42"/>
    <cellStyle name="アクセント 5 2" xfId="43"/>
    <cellStyle name="アクセント 6 2" xfId="44"/>
    <cellStyle name="タイトル 2" xfId="45"/>
    <cellStyle name="チェック セル 2" xfId="46"/>
    <cellStyle name="どちらでもない 2" xfId="47"/>
    <cellStyle name="ハイパーリンク 2" xfId="48"/>
    <cellStyle name="メモ 2" xfId="49"/>
    <cellStyle name="リンク セル 2" xfId="50"/>
    <cellStyle name="入力 2" xfId="51"/>
    <cellStyle name="出力 2" xfId="52"/>
    <cellStyle name="悪い 2" xfId="53"/>
    <cellStyle name="標準 2" xfId="54"/>
    <cellStyle name="標準 3" xfId="55"/>
    <cellStyle name="標準 4" xfId="56"/>
    <cellStyle name="標準 5" xfId="57"/>
    <cellStyle name="標準 6" xfId="58"/>
    <cellStyle name="標準 7" xfId="59"/>
    <cellStyle name="良い 2" xfId="60"/>
    <cellStyle name="見出し 1 2" xfId="61"/>
    <cellStyle name="見出し 2 2" xfId="62"/>
    <cellStyle name="見出し 3 2" xfId="63"/>
    <cellStyle name="見出し 4 2" xfId="64"/>
    <cellStyle name="計算 2" xfId="65"/>
    <cellStyle name="説明文 2" xfId="66"/>
    <cellStyle name="警告文 2" xfId="67"/>
    <cellStyle name="集計 2" xfId="68"/>
  </cellStyles>
  <dxfs count="0"/>
  <tableStyles count="0" defaultTableStyle="TableStyleMedium2" defaultPivotStyle="PivotStyleLight16"/>
  <colors>
    <mruColors>
      <color rgb="FF00FFFF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88"/>
  <sheetViews>
    <sheetView tabSelected="1" zoomScale="70" zoomScaleNormal="70" workbookViewId="0">
      <pane xSplit="7" ySplit="3" topLeftCell="BF4" activePane="bottomRight" state="frozen"/>
      <selection pane="topRight" activeCell="H1" sqref="H1"/>
      <selection pane="bottomLeft" activeCell="A4" sqref="A4"/>
      <selection pane="bottomRight" activeCell="BS4" sqref="BS4"/>
    </sheetView>
  </sheetViews>
  <sheetFormatPr defaultRowHeight="15.75"/>
  <cols>
    <col min="1" max="1" width="4" style="202" bestFit="1" customWidth="1"/>
    <col min="2" max="2" width="13.5703125" style="204" bestFit="1" customWidth="1"/>
    <col min="3" max="3" width="13" style="204" bestFit="1" customWidth="1"/>
    <col min="4" max="4" width="57.42578125" style="204" bestFit="1" customWidth="1"/>
    <col min="5" max="5" width="11.28515625" style="204" bestFit="1" customWidth="1"/>
    <col min="6" max="6" width="15.42578125" style="204" bestFit="1" customWidth="1"/>
    <col min="7" max="7" width="13.140625" style="204" customWidth="1"/>
    <col min="8" max="9" width="9.140625" style="335"/>
    <col min="10" max="10" width="10.5703125" style="335" bestFit="1" customWidth="1"/>
    <col min="11" max="11" width="12.28515625" style="335" bestFit="1" customWidth="1"/>
    <col min="12" max="18" width="9.140625" style="335"/>
    <col min="19" max="21" width="9.140625" style="351"/>
    <col min="22" max="22" width="9.140625" style="336"/>
    <col min="23" max="26" width="9.140625" style="335"/>
    <col min="27" max="27" width="13.42578125" style="335" bestFit="1" customWidth="1"/>
    <col min="28" max="30" width="9.140625" style="335"/>
    <col min="31" max="31" width="11.5703125" style="335" bestFit="1" customWidth="1"/>
    <col min="32" max="34" width="9.140625" style="335"/>
    <col min="35" max="35" width="14.140625" style="335" bestFit="1" customWidth="1"/>
    <col min="36" max="49" width="9.140625" style="335"/>
    <col min="50" max="50" width="10.5703125" style="335" bestFit="1" customWidth="1"/>
    <col min="51" max="51" width="15.140625" style="335" bestFit="1" customWidth="1"/>
    <col min="52" max="63" width="9.140625" style="335"/>
    <col min="64" max="64" width="12.42578125" style="204" bestFit="1" customWidth="1"/>
    <col min="65" max="65" width="1.85546875" style="204" customWidth="1"/>
    <col min="66" max="66" width="7.42578125" style="204" bestFit="1" customWidth="1"/>
    <col min="67" max="67" width="9.140625" style="204"/>
    <col min="68" max="68" width="4.42578125" style="204" customWidth="1"/>
    <col min="69" max="69" width="10.42578125" style="204" customWidth="1"/>
    <col min="70" max="70" width="9.140625" style="204"/>
    <col min="71" max="71" width="15" style="202" bestFit="1" customWidth="1"/>
    <col min="72" max="72" width="9.140625" style="202"/>
    <col min="73" max="16384" width="9.140625" style="204"/>
  </cols>
  <sheetData>
    <row r="1" spans="1:72" ht="33" customHeight="1">
      <c r="B1" s="203" t="s">
        <v>782</v>
      </c>
      <c r="H1" s="330" t="s">
        <v>179</v>
      </c>
      <c r="I1" s="331" t="s">
        <v>821</v>
      </c>
      <c r="J1" s="332" t="s">
        <v>822</v>
      </c>
      <c r="K1" s="333" t="s">
        <v>180</v>
      </c>
      <c r="L1" s="121"/>
      <c r="M1" s="121"/>
      <c r="N1" s="118"/>
      <c r="O1" s="118"/>
      <c r="P1" s="330" t="s">
        <v>179</v>
      </c>
      <c r="Q1" s="331" t="s">
        <v>821</v>
      </c>
      <c r="R1" s="332" t="s">
        <v>822</v>
      </c>
      <c r="S1" s="337" t="s">
        <v>180</v>
      </c>
      <c r="T1" s="338"/>
      <c r="U1" s="338"/>
      <c r="V1" s="121"/>
      <c r="W1" s="118"/>
      <c r="X1" s="330" t="s">
        <v>179</v>
      </c>
      <c r="Y1" s="331" t="s">
        <v>821</v>
      </c>
      <c r="Z1" s="332" t="s">
        <v>822</v>
      </c>
      <c r="AA1" s="333" t="s">
        <v>180</v>
      </c>
      <c r="AB1" s="118"/>
      <c r="AC1" s="118"/>
      <c r="AD1" s="118"/>
      <c r="AE1" s="118"/>
      <c r="AF1" s="330" t="s">
        <v>179</v>
      </c>
      <c r="AG1" s="331" t="s">
        <v>821</v>
      </c>
      <c r="AH1" s="332" t="s">
        <v>822</v>
      </c>
      <c r="AI1" s="333" t="s">
        <v>180</v>
      </c>
      <c r="AJ1" s="118"/>
      <c r="AK1" s="118"/>
      <c r="AL1" s="118"/>
      <c r="AM1" s="118"/>
      <c r="AN1" s="330" t="s">
        <v>179</v>
      </c>
      <c r="AO1" s="331" t="s">
        <v>821</v>
      </c>
      <c r="AP1" s="332" t="s">
        <v>822</v>
      </c>
      <c r="AQ1" s="333" t="s">
        <v>180</v>
      </c>
      <c r="AR1" s="118"/>
      <c r="AS1" s="118"/>
      <c r="AT1" s="118"/>
      <c r="AU1" s="118"/>
      <c r="AV1" s="330" t="s">
        <v>179</v>
      </c>
      <c r="AW1" s="331" t="s">
        <v>821</v>
      </c>
      <c r="AX1" s="332" t="s">
        <v>822</v>
      </c>
      <c r="AY1" s="333" t="s">
        <v>180</v>
      </c>
      <c r="AZ1" s="118"/>
      <c r="BA1" s="118"/>
      <c r="BB1" s="118"/>
      <c r="BC1" s="118"/>
      <c r="BD1" s="330" t="s">
        <v>179</v>
      </c>
      <c r="BE1" s="331" t="s">
        <v>821</v>
      </c>
      <c r="BF1" s="332" t="s">
        <v>822</v>
      </c>
      <c r="BG1" s="333" t="s">
        <v>180</v>
      </c>
      <c r="BH1" s="118"/>
      <c r="BI1" s="118"/>
      <c r="BJ1" s="118"/>
      <c r="BK1" s="118"/>
      <c r="BS1" s="493"/>
      <c r="BT1" s="493"/>
    </row>
    <row r="2" spans="1:72" ht="18.75">
      <c r="B2" s="513" t="s">
        <v>0</v>
      </c>
      <c r="C2" s="515" t="s">
        <v>1</v>
      </c>
      <c r="D2" s="517" t="s">
        <v>2</v>
      </c>
      <c r="E2" s="1" t="s">
        <v>770</v>
      </c>
      <c r="F2" s="1" t="s">
        <v>703</v>
      </c>
      <c r="G2" s="487" t="s">
        <v>199</v>
      </c>
      <c r="H2" s="519" t="s">
        <v>824</v>
      </c>
      <c r="I2" s="519"/>
      <c r="J2" s="519"/>
      <c r="K2" s="519"/>
      <c r="L2" s="519"/>
      <c r="M2" s="519"/>
      <c r="N2" s="519"/>
      <c r="O2" s="520"/>
      <c r="P2" s="521" t="s">
        <v>825</v>
      </c>
      <c r="Q2" s="522"/>
      <c r="R2" s="522"/>
      <c r="S2" s="522"/>
      <c r="T2" s="522"/>
      <c r="U2" s="522"/>
      <c r="V2" s="522"/>
      <c r="W2" s="523"/>
      <c r="X2" s="506" t="s">
        <v>823</v>
      </c>
      <c r="Y2" s="507"/>
      <c r="Z2" s="507"/>
      <c r="AA2" s="507"/>
      <c r="AB2" s="507"/>
      <c r="AC2" s="507"/>
      <c r="AD2" s="507"/>
      <c r="AE2" s="508"/>
      <c r="AF2" s="506" t="s">
        <v>826</v>
      </c>
      <c r="AG2" s="507"/>
      <c r="AH2" s="507"/>
      <c r="AI2" s="507"/>
      <c r="AJ2" s="507"/>
      <c r="AK2" s="507"/>
      <c r="AL2" s="507"/>
      <c r="AM2" s="508"/>
      <c r="AN2" s="506" t="s">
        <v>827</v>
      </c>
      <c r="AO2" s="507"/>
      <c r="AP2" s="507"/>
      <c r="AQ2" s="507"/>
      <c r="AR2" s="507"/>
      <c r="AS2" s="507"/>
      <c r="AT2" s="507"/>
      <c r="AU2" s="508"/>
      <c r="AV2" s="509" t="s">
        <v>828</v>
      </c>
      <c r="AW2" s="510"/>
      <c r="AX2" s="510"/>
      <c r="AY2" s="510"/>
      <c r="AZ2" s="510"/>
      <c r="BA2" s="510"/>
      <c r="BB2" s="510"/>
      <c r="BC2" s="511"/>
      <c r="BD2" s="509" t="s">
        <v>829</v>
      </c>
      <c r="BE2" s="510"/>
      <c r="BF2" s="510"/>
      <c r="BG2" s="510"/>
      <c r="BH2" s="510"/>
      <c r="BI2" s="510"/>
      <c r="BJ2" s="510"/>
      <c r="BK2" s="511"/>
      <c r="BL2" s="512" t="s">
        <v>446</v>
      </c>
      <c r="BN2" s="204" t="s">
        <v>199</v>
      </c>
      <c r="BS2" s="493"/>
      <c r="BT2" s="493"/>
    </row>
    <row r="3" spans="1:72" ht="30">
      <c r="B3" s="514"/>
      <c r="C3" s="516"/>
      <c r="D3" s="518"/>
      <c r="E3" s="2" t="s">
        <v>709</v>
      </c>
      <c r="F3" s="64" t="s">
        <v>264</v>
      </c>
      <c r="G3" s="487" t="s">
        <v>710</v>
      </c>
      <c r="H3" s="485" t="s">
        <v>190</v>
      </c>
      <c r="I3" s="23" t="s">
        <v>711</v>
      </c>
      <c r="J3" s="106" t="s">
        <v>192</v>
      </c>
      <c r="K3" s="23" t="s">
        <v>193</v>
      </c>
      <c r="L3" s="23" t="s">
        <v>194</v>
      </c>
      <c r="M3" s="23" t="s">
        <v>195</v>
      </c>
      <c r="N3" s="24" t="s">
        <v>196</v>
      </c>
      <c r="O3" s="104" t="s">
        <v>197</v>
      </c>
      <c r="P3" s="22" t="s">
        <v>190</v>
      </c>
      <c r="Q3" s="23" t="s">
        <v>711</v>
      </c>
      <c r="R3" s="106" t="s">
        <v>192</v>
      </c>
      <c r="S3" s="292" t="s">
        <v>193</v>
      </c>
      <c r="T3" s="292" t="s">
        <v>194</v>
      </c>
      <c r="U3" s="292" t="s">
        <v>195</v>
      </c>
      <c r="V3" s="24" t="s">
        <v>196</v>
      </c>
      <c r="W3" s="104" t="s">
        <v>197</v>
      </c>
      <c r="X3" s="22" t="s">
        <v>190</v>
      </c>
      <c r="Y3" s="23" t="s">
        <v>711</v>
      </c>
      <c r="Z3" s="106" t="s">
        <v>192</v>
      </c>
      <c r="AA3" s="23" t="s">
        <v>193</v>
      </c>
      <c r="AB3" s="23" t="s">
        <v>194</v>
      </c>
      <c r="AC3" s="23" t="s">
        <v>195</v>
      </c>
      <c r="AD3" s="24" t="s">
        <v>196</v>
      </c>
      <c r="AE3" s="104" t="s">
        <v>197</v>
      </c>
      <c r="AF3" s="22" t="s">
        <v>190</v>
      </c>
      <c r="AG3" s="23" t="s">
        <v>711</v>
      </c>
      <c r="AH3" s="106" t="s">
        <v>192</v>
      </c>
      <c r="AI3" s="23" t="s">
        <v>193</v>
      </c>
      <c r="AJ3" s="23" t="s">
        <v>194</v>
      </c>
      <c r="AK3" s="23" t="s">
        <v>195</v>
      </c>
      <c r="AL3" s="24" t="s">
        <v>196</v>
      </c>
      <c r="AM3" s="104" t="s">
        <v>197</v>
      </c>
      <c r="AN3" s="22" t="s">
        <v>190</v>
      </c>
      <c r="AO3" s="23" t="s">
        <v>711</v>
      </c>
      <c r="AP3" s="106" t="s">
        <v>192</v>
      </c>
      <c r="AQ3" s="23" t="s">
        <v>193</v>
      </c>
      <c r="AR3" s="23" t="s">
        <v>194</v>
      </c>
      <c r="AS3" s="23" t="s">
        <v>195</v>
      </c>
      <c r="AT3" s="24" t="s">
        <v>196</v>
      </c>
      <c r="AU3" s="104" t="s">
        <v>197</v>
      </c>
      <c r="AV3" s="399" t="s">
        <v>905</v>
      </c>
      <c r="AW3" s="400" t="s">
        <v>711</v>
      </c>
      <c r="AX3" s="107" t="s">
        <v>192</v>
      </c>
      <c r="AY3" s="400" t="s">
        <v>193</v>
      </c>
      <c r="AZ3" s="400" t="s">
        <v>194</v>
      </c>
      <c r="BA3" s="400" t="s">
        <v>195</v>
      </c>
      <c r="BB3" s="401" t="s">
        <v>196</v>
      </c>
      <c r="BC3" s="402" t="s">
        <v>197</v>
      </c>
      <c r="BD3" s="22" t="s">
        <v>190</v>
      </c>
      <c r="BE3" s="23" t="s">
        <v>711</v>
      </c>
      <c r="BF3" s="106" t="s">
        <v>192</v>
      </c>
      <c r="BG3" s="23" t="s">
        <v>193</v>
      </c>
      <c r="BH3" s="23" t="s">
        <v>194</v>
      </c>
      <c r="BI3" s="23" t="s">
        <v>195</v>
      </c>
      <c r="BJ3" s="24" t="s">
        <v>196</v>
      </c>
      <c r="BK3" s="104" t="s">
        <v>197</v>
      </c>
      <c r="BL3" s="512"/>
      <c r="BO3" s="206" t="s">
        <v>426</v>
      </c>
      <c r="BQ3" s="206" t="s">
        <v>424</v>
      </c>
      <c r="BS3" s="493" t="s">
        <v>881</v>
      </c>
      <c r="BT3" s="493"/>
    </row>
    <row r="4" spans="1:72" ht="21">
      <c r="A4" s="207">
        <v>1</v>
      </c>
      <c r="B4" s="3" t="s">
        <v>4</v>
      </c>
      <c r="C4" s="3" t="s">
        <v>5</v>
      </c>
      <c r="D4" s="3" t="s">
        <v>6</v>
      </c>
      <c r="E4" s="261" t="s">
        <v>469</v>
      </c>
      <c r="F4" s="5" t="s">
        <v>835</v>
      </c>
      <c r="G4" s="488"/>
      <c r="H4" s="367">
        <v>94</v>
      </c>
      <c r="I4" s="339" t="s">
        <v>756</v>
      </c>
      <c r="J4" s="340">
        <v>77</v>
      </c>
      <c r="K4" s="27"/>
      <c r="L4" s="27"/>
      <c r="M4" s="27"/>
      <c r="N4" s="27">
        <v>4</v>
      </c>
      <c r="O4" s="105">
        <f>SUM(N4)</f>
        <v>4</v>
      </c>
      <c r="P4" s="341" t="s">
        <v>613</v>
      </c>
      <c r="Q4" s="342" t="s">
        <v>613</v>
      </c>
      <c r="R4" s="343" t="s">
        <v>613</v>
      </c>
      <c r="S4" s="344"/>
      <c r="T4" s="344"/>
      <c r="U4" s="344"/>
      <c r="V4" s="28"/>
      <c r="W4" s="105">
        <f>SUM(O4+V4)</f>
        <v>4</v>
      </c>
      <c r="X4" s="26">
        <v>85</v>
      </c>
      <c r="Y4" s="27">
        <v>17</v>
      </c>
      <c r="Z4" s="291">
        <v>68</v>
      </c>
      <c r="AA4" s="27"/>
      <c r="AB4" s="27"/>
      <c r="AC4" s="27"/>
      <c r="AD4" s="27">
        <v>14</v>
      </c>
      <c r="AE4" s="105">
        <f>SUM(W4+AD4)</f>
        <v>18</v>
      </c>
      <c r="AF4" s="26">
        <v>88</v>
      </c>
      <c r="AG4" s="27">
        <v>14</v>
      </c>
      <c r="AH4" s="387">
        <f t="shared" ref="AH4:AH12" si="0">SUM(AF4-AG4)</f>
        <v>74</v>
      </c>
      <c r="AI4" s="27" t="s">
        <v>652</v>
      </c>
      <c r="AJ4" s="27"/>
      <c r="AK4" s="27"/>
      <c r="AL4" s="27">
        <v>4</v>
      </c>
      <c r="AM4" s="105">
        <f t="shared" ref="AM4:AM69" si="1">SUM(AE4+AL4)</f>
        <v>22</v>
      </c>
      <c r="AN4" s="26">
        <v>90</v>
      </c>
      <c r="AO4" s="27">
        <v>14</v>
      </c>
      <c r="AP4" s="107">
        <v>76</v>
      </c>
      <c r="AQ4" s="27" t="s">
        <v>897</v>
      </c>
      <c r="AR4" s="27">
        <v>14</v>
      </c>
      <c r="AS4" s="27"/>
      <c r="AT4" s="27">
        <v>4</v>
      </c>
      <c r="AU4" s="105">
        <f t="shared" ref="AU4:AU5" si="2">SUM(AM4+AT4)</f>
        <v>26</v>
      </c>
      <c r="AV4" s="399"/>
      <c r="AW4" s="400"/>
      <c r="AX4" s="107"/>
      <c r="AY4" s="400"/>
      <c r="AZ4" s="400"/>
      <c r="BA4" s="400"/>
      <c r="BB4" s="400"/>
      <c r="BC4" s="105">
        <f>SUM(AU4+BB4)</f>
        <v>26</v>
      </c>
      <c r="BD4" s="480"/>
      <c r="BE4" s="481"/>
      <c r="BF4" s="107">
        <f>BD4-BE4</f>
        <v>0</v>
      </c>
      <c r="BG4" s="481"/>
      <c r="BH4" s="481"/>
      <c r="BI4" s="481"/>
      <c r="BJ4" s="481"/>
      <c r="BK4" s="105">
        <f>BC4+BJ4</f>
        <v>26</v>
      </c>
      <c r="BL4" s="91"/>
      <c r="BO4" s="109">
        <f>COUNT(H4,P4,X4,AF4,AN5,AV4,BD4)</f>
        <v>4</v>
      </c>
      <c r="BQ4" s="110">
        <f>IFERROR(AVERAGE(H4,P4,X4,AF4,AN4,AV4,BD4),"-")</f>
        <v>89.25</v>
      </c>
      <c r="BS4" s="494">
        <f t="shared" ref="BS4:BS67" si="3">ROUND((BQ4-72)*0.8,0)</f>
        <v>14</v>
      </c>
      <c r="BT4" s="493"/>
    </row>
    <row r="5" spans="1:72" ht="21">
      <c r="A5" s="207">
        <v>2</v>
      </c>
      <c r="B5" s="6" t="s">
        <v>4</v>
      </c>
      <c r="C5" s="6" t="s">
        <v>8</v>
      </c>
      <c r="D5" s="6" t="s">
        <v>9</v>
      </c>
      <c r="E5" s="8" t="s">
        <v>749</v>
      </c>
      <c r="F5" s="5" t="s">
        <v>836</v>
      </c>
      <c r="G5" s="488"/>
      <c r="H5" s="357">
        <v>86</v>
      </c>
      <c r="I5" s="27">
        <v>14</v>
      </c>
      <c r="J5" s="275">
        <v>72</v>
      </c>
      <c r="K5" s="345" t="s">
        <v>687</v>
      </c>
      <c r="L5" s="27"/>
      <c r="M5" s="27"/>
      <c r="N5" s="27">
        <v>13</v>
      </c>
      <c r="O5" s="105">
        <f t="shared" ref="O5:O7" si="4">SUM(N5)</f>
        <v>13</v>
      </c>
      <c r="P5" s="26">
        <v>94</v>
      </c>
      <c r="Q5" s="27">
        <v>13</v>
      </c>
      <c r="R5" s="107">
        <f>SUM(P5-Q5)</f>
        <v>81</v>
      </c>
      <c r="S5" s="346" t="s">
        <v>587</v>
      </c>
      <c r="T5" s="344"/>
      <c r="U5" s="344"/>
      <c r="V5" s="28">
        <v>3</v>
      </c>
      <c r="W5" s="105">
        <f t="shared" ref="W5:W70" si="5">SUM(O5+V5)</f>
        <v>16</v>
      </c>
      <c r="X5" s="26">
        <v>89</v>
      </c>
      <c r="Y5" s="27">
        <v>13</v>
      </c>
      <c r="Z5" s="107">
        <v>76</v>
      </c>
      <c r="AA5" s="27" t="s">
        <v>590</v>
      </c>
      <c r="AB5" s="27"/>
      <c r="AC5" s="27"/>
      <c r="AD5" s="27">
        <v>8</v>
      </c>
      <c r="AE5" s="105">
        <f t="shared" ref="AE5:AE70" si="6">SUM(W5+AD5)</f>
        <v>24</v>
      </c>
      <c r="AF5" s="26">
        <v>82</v>
      </c>
      <c r="AG5" s="27">
        <v>13</v>
      </c>
      <c r="AH5" s="387">
        <f t="shared" si="0"/>
        <v>69</v>
      </c>
      <c r="AI5" s="27" t="s">
        <v>566</v>
      </c>
      <c r="AJ5" s="27"/>
      <c r="AK5" s="27"/>
      <c r="AL5" s="27">
        <v>10</v>
      </c>
      <c r="AM5" s="105">
        <f t="shared" si="1"/>
        <v>34</v>
      </c>
      <c r="AN5" s="26">
        <v>84</v>
      </c>
      <c r="AO5" s="27">
        <v>13</v>
      </c>
      <c r="AP5" s="107">
        <v>71</v>
      </c>
      <c r="AQ5" s="27">
        <v>7</v>
      </c>
      <c r="AR5" s="27">
        <v>12</v>
      </c>
      <c r="AS5" s="27"/>
      <c r="AT5" s="27">
        <v>8</v>
      </c>
      <c r="AU5" s="105">
        <f t="shared" si="2"/>
        <v>42</v>
      </c>
      <c r="AV5" s="399">
        <v>85</v>
      </c>
      <c r="AW5" s="400">
        <v>13</v>
      </c>
      <c r="AX5" s="107">
        <v>72</v>
      </c>
      <c r="AY5" s="400" t="s">
        <v>563</v>
      </c>
      <c r="AZ5" s="400"/>
      <c r="BA5" s="400"/>
      <c r="BB5" s="400">
        <v>8</v>
      </c>
      <c r="BC5" s="105">
        <f t="shared" ref="BC5:BC56" si="7">SUM(AU5+BB5)</f>
        <v>50</v>
      </c>
      <c r="BD5" s="480">
        <v>89</v>
      </c>
      <c r="BE5" s="481">
        <v>13</v>
      </c>
      <c r="BF5" s="107">
        <f t="shared" ref="BF5:BF56" si="8">BD5-BE5</f>
        <v>76</v>
      </c>
      <c r="BG5" s="481" t="s">
        <v>687</v>
      </c>
      <c r="BH5" s="481"/>
      <c r="BI5" s="481"/>
      <c r="BJ5" s="481">
        <v>10</v>
      </c>
      <c r="BK5" s="105">
        <f t="shared" ref="BK5:BK56" si="9">BC5+BJ5</f>
        <v>60</v>
      </c>
      <c r="BL5" s="92"/>
      <c r="BO5" s="414">
        <f>COUNT(H5,P5,X5,AF5,AN4,AV5,BD5)</f>
        <v>7</v>
      </c>
      <c r="BQ5" s="110">
        <f t="shared" ref="BQ5:BQ68" si="10">IFERROR(AVERAGE(H5,P5,X5,AF5,AN5,AV5,BD5),"-")</f>
        <v>87</v>
      </c>
      <c r="BS5" s="494">
        <f t="shared" si="3"/>
        <v>12</v>
      </c>
      <c r="BT5" s="493"/>
    </row>
    <row r="6" spans="1:72" ht="20.25" customHeight="1">
      <c r="A6" s="207">
        <v>3</v>
      </c>
      <c r="B6" s="6" t="s">
        <v>809</v>
      </c>
      <c r="C6" s="6" t="s">
        <v>810</v>
      </c>
      <c r="D6" s="6" t="s">
        <v>554</v>
      </c>
      <c r="E6" s="9" t="s">
        <v>561</v>
      </c>
      <c r="F6" s="394">
        <v>16</v>
      </c>
      <c r="G6" s="488"/>
      <c r="H6" s="357"/>
      <c r="I6" s="362"/>
      <c r="J6" s="107"/>
      <c r="K6" s="362"/>
      <c r="L6" s="362"/>
      <c r="M6" s="362"/>
      <c r="N6" s="362"/>
      <c r="O6" s="105"/>
      <c r="P6" s="361"/>
      <c r="Q6" s="362"/>
      <c r="R6" s="107"/>
      <c r="S6" s="344"/>
      <c r="T6" s="344"/>
      <c r="U6" s="344"/>
      <c r="V6" s="362"/>
      <c r="W6" s="105">
        <f>SUM(O6+V6)</f>
        <v>0</v>
      </c>
      <c r="X6" s="361">
        <v>93</v>
      </c>
      <c r="Y6" s="362"/>
      <c r="Z6" s="107"/>
      <c r="AA6" s="362"/>
      <c r="AB6" s="362"/>
      <c r="AC6" s="362"/>
      <c r="AD6" s="362"/>
      <c r="AE6" s="105">
        <f>SUM(W6+AD6)</f>
        <v>0</v>
      </c>
      <c r="AF6" s="361"/>
      <c r="AG6" s="362"/>
      <c r="AH6" s="107"/>
      <c r="AI6" s="362"/>
      <c r="AJ6" s="362"/>
      <c r="AK6" s="362"/>
      <c r="AL6" s="362"/>
      <c r="AM6" s="105">
        <f>SUM(AE6+AL6)</f>
        <v>0</v>
      </c>
      <c r="AN6" s="361">
        <v>101</v>
      </c>
      <c r="AO6" s="362"/>
      <c r="AP6" s="107"/>
      <c r="AQ6" s="362"/>
      <c r="AR6" s="362"/>
      <c r="AS6" s="362"/>
      <c r="AT6" s="362"/>
      <c r="AU6" s="105"/>
      <c r="AV6" s="399">
        <v>87</v>
      </c>
      <c r="AW6" s="400">
        <v>16</v>
      </c>
      <c r="AX6" s="107">
        <v>71</v>
      </c>
      <c r="AY6" s="400" t="s">
        <v>901</v>
      </c>
      <c r="AZ6" s="400"/>
      <c r="BA6" s="400"/>
      <c r="BB6" s="400">
        <v>9</v>
      </c>
      <c r="BC6" s="105">
        <f t="shared" si="7"/>
        <v>9</v>
      </c>
      <c r="BD6" s="480">
        <v>95</v>
      </c>
      <c r="BE6" s="481">
        <v>16</v>
      </c>
      <c r="BF6" s="107">
        <f t="shared" si="8"/>
        <v>79</v>
      </c>
      <c r="BG6" s="481"/>
      <c r="BH6" s="481"/>
      <c r="BI6" s="481"/>
      <c r="BJ6" s="481">
        <v>1</v>
      </c>
      <c r="BK6" s="105">
        <f t="shared" si="9"/>
        <v>10</v>
      </c>
      <c r="BL6" s="92"/>
      <c r="BO6" s="109">
        <f>COUNT(H6,P6,X6,AF6,AN6,AV6,BD6)</f>
        <v>4</v>
      </c>
      <c r="BQ6" s="110">
        <f t="shared" si="10"/>
        <v>94</v>
      </c>
      <c r="BS6" s="494">
        <f t="shared" si="3"/>
        <v>18</v>
      </c>
      <c r="BT6" s="493"/>
    </row>
    <row r="7" spans="1:72" ht="21">
      <c r="A7" s="207">
        <v>4</v>
      </c>
      <c r="B7" s="6" t="s">
        <v>11</v>
      </c>
      <c r="C7" s="6" t="s">
        <v>12</v>
      </c>
      <c r="D7" s="6" t="s">
        <v>13</v>
      </c>
      <c r="E7" s="9">
        <v>14</v>
      </c>
      <c r="F7" s="5">
        <f>E7</f>
        <v>14</v>
      </c>
      <c r="G7" s="488"/>
      <c r="H7" s="357">
        <v>98</v>
      </c>
      <c r="I7" s="27">
        <v>14</v>
      </c>
      <c r="J7" s="107">
        <v>84</v>
      </c>
      <c r="K7" s="27"/>
      <c r="L7" s="27"/>
      <c r="M7" s="27"/>
      <c r="N7" s="27">
        <v>1</v>
      </c>
      <c r="O7" s="105">
        <f t="shared" si="4"/>
        <v>1</v>
      </c>
      <c r="P7" s="26"/>
      <c r="Q7" s="27"/>
      <c r="R7" s="107"/>
      <c r="S7" s="344"/>
      <c r="T7" s="344"/>
      <c r="U7" s="344"/>
      <c r="V7" s="28"/>
      <c r="W7" s="105">
        <f t="shared" si="5"/>
        <v>1</v>
      </c>
      <c r="X7" s="26"/>
      <c r="Y7" s="27"/>
      <c r="Z7" s="107"/>
      <c r="AA7" s="27"/>
      <c r="AB7" s="27"/>
      <c r="AC7" s="27"/>
      <c r="AD7" s="27"/>
      <c r="AE7" s="105">
        <f t="shared" si="6"/>
        <v>1</v>
      </c>
      <c r="AF7" s="26">
        <v>87</v>
      </c>
      <c r="AG7" s="27">
        <v>14</v>
      </c>
      <c r="AH7" s="387">
        <f t="shared" si="0"/>
        <v>73</v>
      </c>
      <c r="AI7" s="27" t="s">
        <v>563</v>
      </c>
      <c r="AJ7" s="27"/>
      <c r="AK7" s="27"/>
      <c r="AL7" s="27">
        <v>5</v>
      </c>
      <c r="AM7" s="105">
        <f t="shared" si="1"/>
        <v>6</v>
      </c>
      <c r="AN7" s="26">
        <v>98</v>
      </c>
      <c r="AO7" s="27">
        <v>14</v>
      </c>
      <c r="AP7" s="107">
        <v>84</v>
      </c>
      <c r="AQ7" s="27"/>
      <c r="AR7" s="27"/>
      <c r="AS7" s="27"/>
      <c r="AT7" s="27">
        <v>1</v>
      </c>
      <c r="AU7" s="105">
        <f t="shared" ref="AU7:AU21" si="11">SUM(AM7+AT7)</f>
        <v>7</v>
      </c>
      <c r="AV7" s="399"/>
      <c r="AW7" s="400"/>
      <c r="AX7" s="107"/>
      <c r="AY7" s="400"/>
      <c r="AZ7" s="400"/>
      <c r="BA7" s="400"/>
      <c r="BB7" s="400"/>
      <c r="BC7" s="105">
        <f t="shared" si="7"/>
        <v>7</v>
      </c>
      <c r="BD7" s="480">
        <v>93</v>
      </c>
      <c r="BE7" s="481">
        <v>14</v>
      </c>
      <c r="BF7" s="107">
        <f t="shared" si="8"/>
        <v>79</v>
      </c>
      <c r="BG7" s="481"/>
      <c r="BH7" s="481"/>
      <c r="BI7" s="481"/>
      <c r="BJ7" s="481">
        <v>2</v>
      </c>
      <c r="BK7" s="105">
        <f t="shared" si="9"/>
        <v>9</v>
      </c>
      <c r="BL7" s="92"/>
      <c r="BO7" s="109">
        <f t="shared" ref="BO7:BO38" si="12">COUNT(H7,P7,X7,AF7,AN7,AV7,BD7)</f>
        <v>4</v>
      </c>
      <c r="BQ7" s="110">
        <f t="shared" si="10"/>
        <v>94</v>
      </c>
      <c r="BS7" s="494">
        <f t="shared" si="3"/>
        <v>18</v>
      </c>
      <c r="BT7" s="493" t="s">
        <v>613</v>
      </c>
    </row>
    <row r="8" spans="1:72" ht="21">
      <c r="A8" s="207">
        <v>5</v>
      </c>
      <c r="B8" s="3" t="s">
        <v>14</v>
      </c>
      <c r="C8" s="3" t="s">
        <v>15</v>
      </c>
      <c r="D8" s="3" t="s">
        <v>6</v>
      </c>
      <c r="E8" s="5">
        <v>29</v>
      </c>
      <c r="F8" s="5">
        <f>E8</f>
        <v>29</v>
      </c>
      <c r="G8" s="489"/>
      <c r="H8" s="356"/>
      <c r="I8" s="265"/>
      <c r="J8" s="265"/>
      <c r="K8" s="265"/>
      <c r="L8" s="265"/>
      <c r="M8" s="265"/>
      <c r="N8" s="265"/>
      <c r="O8" s="266"/>
      <c r="P8" s="26"/>
      <c r="Q8" s="27"/>
      <c r="R8" s="107"/>
      <c r="S8" s="344"/>
      <c r="T8" s="344"/>
      <c r="U8" s="344"/>
      <c r="V8" s="28"/>
      <c r="W8" s="105">
        <f t="shared" si="5"/>
        <v>0</v>
      </c>
      <c r="X8" s="26"/>
      <c r="Y8" s="27"/>
      <c r="Z8" s="107"/>
      <c r="AA8" s="27"/>
      <c r="AB8" s="27"/>
      <c r="AC8" s="27"/>
      <c r="AD8" s="27"/>
      <c r="AE8" s="105">
        <f t="shared" si="6"/>
        <v>0</v>
      </c>
      <c r="AF8" s="26"/>
      <c r="AG8" s="27"/>
      <c r="AH8" s="107"/>
      <c r="AI8" s="27"/>
      <c r="AJ8" s="27"/>
      <c r="AK8" s="27"/>
      <c r="AL8" s="27"/>
      <c r="AM8" s="105">
        <f t="shared" si="1"/>
        <v>0</v>
      </c>
      <c r="AN8" s="26"/>
      <c r="AO8" s="27"/>
      <c r="AP8" s="107"/>
      <c r="AQ8" s="27"/>
      <c r="AR8" s="27"/>
      <c r="AS8" s="27"/>
      <c r="AT8" s="27"/>
      <c r="AU8" s="105">
        <f t="shared" si="11"/>
        <v>0</v>
      </c>
      <c r="AV8" s="399"/>
      <c r="AW8" s="400"/>
      <c r="AX8" s="107"/>
      <c r="AY8" s="400"/>
      <c r="AZ8" s="400"/>
      <c r="BA8" s="400"/>
      <c r="BB8" s="400"/>
      <c r="BC8" s="105">
        <f t="shared" si="7"/>
        <v>0</v>
      </c>
      <c r="BD8" s="480"/>
      <c r="BE8" s="481"/>
      <c r="BF8" s="107">
        <f t="shared" si="8"/>
        <v>0</v>
      </c>
      <c r="BG8" s="483"/>
      <c r="BH8" s="481"/>
      <c r="BI8" s="481"/>
      <c r="BJ8" s="481"/>
      <c r="BK8" s="105">
        <f t="shared" si="9"/>
        <v>0</v>
      </c>
      <c r="BL8" s="92"/>
      <c r="BO8" s="235">
        <f t="shared" si="12"/>
        <v>0</v>
      </c>
      <c r="BQ8" s="110" t="str">
        <f t="shared" si="10"/>
        <v>-</v>
      </c>
      <c r="BS8" s="504" t="e">
        <f t="shared" si="3"/>
        <v>#VALUE!</v>
      </c>
      <c r="BT8" s="493"/>
    </row>
    <row r="9" spans="1:72" ht="21">
      <c r="A9" s="207">
        <v>6</v>
      </c>
      <c r="B9" s="3" t="s">
        <v>16</v>
      </c>
      <c r="C9" s="3" t="s">
        <v>17</v>
      </c>
      <c r="D9" s="3" t="s">
        <v>18</v>
      </c>
      <c r="E9" s="10" t="s">
        <v>772</v>
      </c>
      <c r="F9" s="5" t="s">
        <v>837</v>
      </c>
      <c r="G9" s="488"/>
      <c r="H9" s="357">
        <v>101</v>
      </c>
      <c r="I9" s="27">
        <v>21</v>
      </c>
      <c r="J9" s="107">
        <v>80</v>
      </c>
      <c r="K9" s="27"/>
      <c r="L9" s="27"/>
      <c r="M9" s="27"/>
      <c r="N9" s="27">
        <v>1</v>
      </c>
      <c r="O9" s="105">
        <f>SUM(N9)</f>
        <v>1</v>
      </c>
      <c r="P9" s="26">
        <v>110</v>
      </c>
      <c r="Q9" s="27">
        <v>21</v>
      </c>
      <c r="R9" s="107">
        <f>SUM(P9-Q9)</f>
        <v>89</v>
      </c>
      <c r="S9" s="344"/>
      <c r="T9" s="344"/>
      <c r="U9" s="344"/>
      <c r="V9" s="28">
        <v>1</v>
      </c>
      <c r="W9" s="105">
        <f t="shared" si="5"/>
        <v>2</v>
      </c>
      <c r="X9" s="26">
        <v>98</v>
      </c>
      <c r="Y9" s="27">
        <v>22</v>
      </c>
      <c r="Z9" s="107">
        <v>76</v>
      </c>
      <c r="AA9" s="27"/>
      <c r="AB9" s="27"/>
      <c r="AC9" s="27"/>
      <c r="AD9" s="27">
        <v>7</v>
      </c>
      <c r="AE9" s="105">
        <f t="shared" si="6"/>
        <v>9</v>
      </c>
      <c r="AF9" s="26">
        <v>96</v>
      </c>
      <c r="AG9" s="187">
        <v>22</v>
      </c>
      <c r="AH9" s="387">
        <f t="shared" si="0"/>
        <v>74</v>
      </c>
      <c r="AI9" s="27"/>
      <c r="AJ9" s="27"/>
      <c r="AK9" s="27"/>
      <c r="AL9" s="27">
        <v>3</v>
      </c>
      <c r="AM9" s="105">
        <f t="shared" si="1"/>
        <v>12</v>
      </c>
      <c r="AN9" s="26"/>
      <c r="AO9" s="27"/>
      <c r="AP9" s="107"/>
      <c r="AQ9" s="27"/>
      <c r="AR9" s="27"/>
      <c r="AS9" s="27"/>
      <c r="AT9" s="27"/>
      <c r="AU9" s="105">
        <f t="shared" si="11"/>
        <v>12</v>
      </c>
      <c r="AV9" s="399"/>
      <c r="AW9" s="400"/>
      <c r="AX9" s="107"/>
      <c r="AY9" s="400"/>
      <c r="AZ9" s="400"/>
      <c r="BA9" s="400"/>
      <c r="BB9" s="400"/>
      <c r="BC9" s="105">
        <f t="shared" si="7"/>
        <v>12</v>
      </c>
      <c r="BD9" s="480"/>
      <c r="BE9" s="481"/>
      <c r="BF9" s="107">
        <f t="shared" si="8"/>
        <v>0</v>
      </c>
      <c r="BG9" s="483"/>
      <c r="BH9" s="481"/>
      <c r="BI9" s="481"/>
      <c r="BJ9" s="481"/>
      <c r="BK9" s="105">
        <f t="shared" si="9"/>
        <v>12</v>
      </c>
      <c r="BL9" s="92"/>
      <c r="BO9" s="109">
        <f t="shared" si="12"/>
        <v>4</v>
      </c>
      <c r="BQ9" s="110">
        <f t="shared" si="10"/>
        <v>101.25</v>
      </c>
      <c r="BS9" s="494">
        <f t="shared" si="3"/>
        <v>23</v>
      </c>
      <c r="BT9" s="493" t="s">
        <v>613</v>
      </c>
    </row>
    <row r="10" spans="1:72" ht="21">
      <c r="A10" s="207">
        <v>7</v>
      </c>
      <c r="B10" s="6" t="s">
        <v>22</v>
      </c>
      <c r="C10" s="6" t="s">
        <v>23</v>
      </c>
      <c r="D10" s="6" t="s">
        <v>24</v>
      </c>
      <c r="E10" s="9">
        <v>4</v>
      </c>
      <c r="F10" s="5" t="s">
        <v>910</v>
      </c>
      <c r="G10" s="488"/>
      <c r="H10" s="357">
        <v>78</v>
      </c>
      <c r="I10" s="27">
        <v>4</v>
      </c>
      <c r="J10" s="107">
        <v>74</v>
      </c>
      <c r="K10" s="345" t="s">
        <v>758</v>
      </c>
      <c r="L10" s="27"/>
      <c r="M10" s="27"/>
      <c r="N10" s="27">
        <v>11</v>
      </c>
      <c r="O10" s="105">
        <f t="shared" ref="O10:O11" si="13">SUM(N10)</f>
        <v>11</v>
      </c>
      <c r="P10" s="26">
        <v>87</v>
      </c>
      <c r="Q10" s="27">
        <v>4</v>
      </c>
      <c r="R10" s="107">
        <f t="shared" ref="R10:R45" si="14">SUM(P10-Q10)</f>
        <v>83</v>
      </c>
      <c r="S10" s="346" t="s">
        <v>685</v>
      </c>
      <c r="T10" s="344"/>
      <c r="U10" s="344"/>
      <c r="V10" s="28">
        <v>1</v>
      </c>
      <c r="W10" s="105">
        <f t="shared" si="5"/>
        <v>12</v>
      </c>
      <c r="X10" s="26">
        <v>77</v>
      </c>
      <c r="Y10" s="27">
        <v>4</v>
      </c>
      <c r="Z10" s="107">
        <v>73</v>
      </c>
      <c r="AA10" s="27" t="s">
        <v>588</v>
      </c>
      <c r="AB10" s="27"/>
      <c r="AC10" s="27"/>
      <c r="AD10" s="27">
        <v>10</v>
      </c>
      <c r="AE10" s="105">
        <f t="shared" si="6"/>
        <v>22</v>
      </c>
      <c r="AF10" s="293">
        <v>73</v>
      </c>
      <c r="AG10" s="27">
        <v>4</v>
      </c>
      <c r="AH10" s="387">
        <f t="shared" si="0"/>
        <v>69</v>
      </c>
      <c r="AI10" s="27" t="s">
        <v>869</v>
      </c>
      <c r="AJ10" s="27" t="s">
        <v>591</v>
      </c>
      <c r="AK10" s="27"/>
      <c r="AL10" s="27">
        <v>11</v>
      </c>
      <c r="AM10" s="105">
        <f t="shared" si="1"/>
        <v>33</v>
      </c>
      <c r="AN10" s="390">
        <v>72</v>
      </c>
      <c r="AO10" s="27">
        <v>4</v>
      </c>
      <c r="AP10" s="275">
        <v>68</v>
      </c>
      <c r="AQ10" s="27" t="s">
        <v>893</v>
      </c>
      <c r="AR10" s="27"/>
      <c r="AS10" s="27"/>
      <c r="AT10" s="27">
        <v>13</v>
      </c>
      <c r="AU10" s="105">
        <f t="shared" si="11"/>
        <v>46</v>
      </c>
      <c r="AV10" s="293">
        <v>73</v>
      </c>
      <c r="AW10" s="400">
        <v>2</v>
      </c>
      <c r="AX10" s="107">
        <v>71</v>
      </c>
      <c r="AY10" s="400" t="s">
        <v>900</v>
      </c>
      <c r="AZ10" s="400" t="s">
        <v>567</v>
      </c>
      <c r="BA10" s="400"/>
      <c r="BB10" s="400">
        <v>11</v>
      </c>
      <c r="BC10" s="105">
        <f t="shared" si="7"/>
        <v>57</v>
      </c>
      <c r="BD10" s="480">
        <v>84</v>
      </c>
      <c r="BE10" s="481">
        <v>2</v>
      </c>
      <c r="BF10" s="107">
        <f t="shared" si="8"/>
        <v>82</v>
      </c>
      <c r="BG10" s="483"/>
      <c r="BH10" s="481"/>
      <c r="BI10" s="481"/>
      <c r="BJ10" s="481">
        <v>1</v>
      </c>
      <c r="BK10" s="105">
        <f t="shared" si="9"/>
        <v>58</v>
      </c>
      <c r="BL10" s="264"/>
      <c r="BO10" s="414">
        <f t="shared" si="12"/>
        <v>7</v>
      </c>
      <c r="BQ10" s="110">
        <f t="shared" si="10"/>
        <v>77.714285714285708</v>
      </c>
      <c r="BS10" s="494">
        <f t="shared" si="3"/>
        <v>5</v>
      </c>
      <c r="BT10" s="493" t="s">
        <v>613</v>
      </c>
    </row>
    <row r="11" spans="1:72" ht="21">
      <c r="A11" s="207">
        <v>8</v>
      </c>
      <c r="B11" s="3" t="s">
        <v>22</v>
      </c>
      <c r="C11" s="3" t="s">
        <v>25</v>
      </c>
      <c r="D11" s="3" t="s">
        <v>26</v>
      </c>
      <c r="E11" s="9">
        <v>10</v>
      </c>
      <c r="F11" s="5" t="s">
        <v>838</v>
      </c>
      <c r="G11" s="488"/>
      <c r="H11" s="486">
        <v>76</v>
      </c>
      <c r="I11" s="27">
        <v>10</v>
      </c>
      <c r="J11" s="274">
        <v>66</v>
      </c>
      <c r="K11" s="345" t="s">
        <v>761</v>
      </c>
      <c r="L11" s="347" t="s">
        <v>591</v>
      </c>
      <c r="M11" s="27"/>
      <c r="N11" s="27">
        <v>15</v>
      </c>
      <c r="O11" s="105">
        <f t="shared" si="13"/>
        <v>15</v>
      </c>
      <c r="P11" s="293">
        <v>80</v>
      </c>
      <c r="Q11" s="27">
        <v>6</v>
      </c>
      <c r="R11" s="275">
        <f t="shared" si="14"/>
        <v>74</v>
      </c>
      <c r="S11" s="344"/>
      <c r="T11" s="344"/>
      <c r="U11" s="344"/>
      <c r="V11" s="28">
        <v>13</v>
      </c>
      <c r="W11" s="105">
        <f t="shared" si="5"/>
        <v>28</v>
      </c>
      <c r="X11" s="293">
        <v>76</v>
      </c>
      <c r="Y11" s="27">
        <v>6</v>
      </c>
      <c r="Z11" s="107">
        <v>70</v>
      </c>
      <c r="AA11" s="27" t="s">
        <v>830</v>
      </c>
      <c r="AB11" s="27"/>
      <c r="AC11" s="27"/>
      <c r="AD11" s="27">
        <v>12</v>
      </c>
      <c r="AE11" s="105">
        <f t="shared" si="6"/>
        <v>40</v>
      </c>
      <c r="AF11" s="26">
        <v>77</v>
      </c>
      <c r="AG11" s="27">
        <v>6</v>
      </c>
      <c r="AH11" s="387">
        <f t="shared" si="0"/>
        <v>71</v>
      </c>
      <c r="AI11" s="374" t="s">
        <v>870</v>
      </c>
      <c r="AJ11" s="27"/>
      <c r="AK11" s="27"/>
      <c r="AL11" s="27">
        <v>7</v>
      </c>
      <c r="AM11" s="105">
        <f t="shared" si="1"/>
        <v>47</v>
      </c>
      <c r="AN11" s="26">
        <v>84</v>
      </c>
      <c r="AO11" s="27">
        <v>6</v>
      </c>
      <c r="AP11" s="107">
        <v>78</v>
      </c>
      <c r="AQ11" s="27"/>
      <c r="AR11" s="27"/>
      <c r="AS11" s="27">
        <v>17</v>
      </c>
      <c r="AT11" s="27">
        <v>1</v>
      </c>
      <c r="AU11" s="105">
        <f t="shared" si="11"/>
        <v>48</v>
      </c>
      <c r="AV11" s="399">
        <v>79</v>
      </c>
      <c r="AW11" s="400">
        <v>6</v>
      </c>
      <c r="AX11" s="107">
        <v>73</v>
      </c>
      <c r="AY11" s="400" t="s">
        <v>898</v>
      </c>
      <c r="AZ11" s="400"/>
      <c r="BA11" s="400"/>
      <c r="BB11" s="400">
        <v>7</v>
      </c>
      <c r="BC11" s="105">
        <f t="shared" si="7"/>
        <v>55</v>
      </c>
      <c r="BD11" s="480">
        <v>82</v>
      </c>
      <c r="BE11" s="481">
        <v>6</v>
      </c>
      <c r="BF11" s="107">
        <f t="shared" si="8"/>
        <v>76</v>
      </c>
      <c r="BG11" s="483" t="s">
        <v>590</v>
      </c>
      <c r="BH11" s="481"/>
      <c r="BI11" s="481"/>
      <c r="BJ11" s="481">
        <v>11</v>
      </c>
      <c r="BK11" s="492">
        <f t="shared" si="9"/>
        <v>66</v>
      </c>
      <c r="BL11" s="92"/>
      <c r="BO11" s="414">
        <f t="shared" si="12"/>
        <v>7</v>
      </c>
      <c r="BQ11" s="110">
        <f t="shared" si="10"/>
        <v>79.142857142857139</v>
      </c>
      <c r="BS11" s="495">
        <f>ROUND((BQ11-72)*0.8*0.8,0)</f>
        <v>5</v>
      </c>
      <c r="BT11" s="496" t="s">
        <v>727</v>
      </c>
    </row>
    <row r="12" spans="1:72" ht="21">
      <c r="A12" s="207">
        <v>9</v>
      </c>
      <c r="B12" s="209" t="s">
        <v>577</v>
      </c>
      <c r="C12" s="209" t="s">
        <v>638</v>
      </c>
      <c r="D12" s="209" t="s">
        <v>578</v>
      </c>
      <c r="E12" s="9">
        <v>26</v>
      </c>
      <c r="F12" s="5" t="s">
        <v>878</v>
      </c>
      <c r="G12" s="488"/>
      <c r="H12" s="367">
        <v>108</v>
      </c>
      <c r="I12" s="272" t="s">
        <v>714</v>
      </c>
      <c r="J12" s="340">
        <v>82</v>
      </c>
      <c r="K12" s="27"/>
      <c r="L12" s="27"/>
      <c r="M12" s="27"/>
      <c r="N12" s="27">
        <v>1</v>
      </c>
      <c r="O12" s="105">
        <f>SUM(N12)</f>
        <v>1</v>
      </c>
      <c r="P12" s="26">
        <v>104</v>
      </c>
      <c r="Q12" s="27">
        <v>26</v>
      </c>
      <c r="R12" s="107">
        <f t="shared" si="14"/>
        <v>78</v>
      </c>
      <c r="S12" s="344"/>
      <c r="T12" s="344"/>
      <c r="U12" s="344"/>
      <c r="V12" s="28">
        <v>7</v>
      </c>
      <c r="W12" s="105">
        <f t="shared" si="5"/>
        <v>8</v>
      </c>
      <c r="X12" s="26">
        <v>110</v>
      </c>
      <c r="Y12" s="27">
        <v>26</v>
      </c>
      <c r="Z12" s="107">
        <v>84</v>
      </c>
      <c r="AA12" s="27" t="s">
        <v>588</v>
      </c>
      <c r="AB12" s="27"/>
      <c r="AC12" s="27"/>
      <c r="AD12" s="27"/>
      <c r="AE12" s="105">
        <f t="shared" si="6"/>
        <v>8</v>
      </c>
      <c r="AF12" s="26">
        <v>93</v>
      </c>
      <c r="AG12" s="27">
        <v>26</v>
      </c>
      <c r="AH12" s="275">
        <f t="shared" si="0"/>
        <v>67</v>
      </c>
      <c r="AI12" s="27" t="s">
        <v>613</v>
      </c>
      <c r="AJ12" s="27"/>
      <c r="AK12" s="27"/>
      <c r="AL12" s="27">
        <v>13</v>
      </c>
      <c r="AM12" s="105">
        <f t="shared" si="1"/>
        <v>21</v>
      </c>
      <c r="AN12" s="26">
        <v>100</v>
      </c>
      <c r="AO12" s="27" t="s">
        <v>884</v>
      </c>
      <c r="AP12" s="107">
        <v>78</v>
      </c>
      <c r="AQ12" s="27"/>
      <c r="AR12" s="27"/>
      <c r="AS12" s="27"/>
      <c r="AT12" s="27">
        <v>1</v>
      </c>
      <c r="AU12" s="105">
        <f t="shared" si="11"/>
        <v>22</v>
      </c>
      <c r="AV12" s="399">
        <v>99</v>
      </c>
      <c r="AW12" s="400" t="s">
        <v>884</v>
      </c>
      <c r="AX12" s="107">
        <v>77</v>
      </c>
      <c r="AY12" s="400"/>
      <c r="AZ12" s="400"/>
      <c r="BA12" s="400"/>
      <c r="BB12" s="400">
        <v>1</v>
      </c>
      <c r="BC12" s="105">
        <f t="shared" si="7"/>
        <v>23</v>
      </c>
      <c r="BD12" s="480">
        <v>99</v>
      </c>
      <c r="BE12" s="481">
        <v>22</v>
      </c>
      <c r="BF12" s="107">
        <f t="shared" si="8"/>
        <v>77</v>
      </c>
      <c r="BG12" s="481"/>
      <c r="BH12" s="481"/>
      <c r="BI12" s="481"/>
      <c r="BJ12" s="481">
        <v>7</v>
      </c>
      <c r="BK12" s="105">
        <f t="shared" si="9"/>
        <v>30</v>
      </c>
      <c r="BL12" s="92"/>
      <c r="BO12" s="414">
        <f t="shared" si="12"/>
        <v>7</v>
      </c>
      <c r="BQ12" s="110">
        <f t="shared" si="10"/>
        <v>101.85714285714286</v>
      </c>
      <c r="BS12" s="494">
        <f t="shared" si="3"/>
        <v>24</v>
      </c>
      <c r="BT12" s="493"/>
    </row>
    <row r="13" spans="1:72" ht="21">
      <c r="A13" s="207">
        <v>10</v>
      </c>
      <c r="B13" s="209" t="s">
        <v>844</v>
      </c>
      <c r="C13" s="209" t="s">
        <v>845</v>
      </c>
      <c r="D13" s="209" t="s">
        <v>29</v>
      </c>
      <c r="E13" s="9" t="s">
        <v>783</v>
      </c>
      <c r="F13" s="5" t="s">
        <v>783</v>
      </c>
      <c r="G13" s="488"/>
      <c r="H13" s="367"/>
      <c r="I13" s="272"/>
      <c r="J13" s="340"/>
      <c r="K13" s="362"/>
      <c r="L13" s="362"/>
      <c r="M13" s="362"/>
      <c r="N13" s="362"/>
      <c r="O13" s="105"/>
      <c r="P13" s="361"/>
      <c r="Q13" s="362"/>
      <c r="R13" s="107"/>
      <c r="S13" s="344"/>
      <c r="T13" s="344"/>
      <c r="U13" s="344"/>
      <c r="V13" s="363"/>
      <c r="W13" s="105">
        <f t="shared" si="5"/>
        <v>0</v>
      </c>
      <c r="X13" s="361"/>
      <c r="Y13" s="362"/>
      <c r="Z13" s="107"/>
      <c r="AA13" s="362"/>
      <c r="AB13" s="362"/>
      <c r="AC13" s="362"/>
      <c r="AD13" s="362"/>
      <c r="AE13" s="105">
        <f t="shared" si="6"/>
        <v>0</v>
      </c>
      <c r="AF13" s="361">
        <v>122</v>
      </c>
      <c r="AG13" s="362"/>
      <c r="AH13" s="107">
        <v>122</v>
      </c>
      <c r="AI13" s="362" t="s">
        <v>868</v>
      </c>
      <c r="AJ13" s="362"/>
      <c r="AK13" s="362"/>
      <c r="AL13" s="362"/>
      <c r="AM13" s="105">
        <f t="shared" si="1"/>
        <v>0</v>
      </c>
      <c r="AN13" s="361"/>
      <c r="AO13" s="362"/>
      <c r="AP13" s="107"/>
      <c r="AQ13" s="362"/>
      <c r="AR13" s="362"/>
      <c r="AS13" s="362"/>
      <c r="AT13" s="362"/>
      <c r="AU13" s="105">
        <f t="shared" si="11"/>
        <v>0</v>
      </c>
      <c r="AV13" s="399"/>
      <c r="AW13" s="400"/>
      <c r="AX13" s="107"/>
      <c r="AY13" s="400"/>
      <c r="AZ13" s="400"/>
      <c r="BA13" s="400"/>
      <c r="BB13" s="400"/>
      <c r="BC13" s="105">
        <f t="shared" si="7"/>
        <v>0</v>
      </c>
      <c r="BD13" s="480">
        <v>122</v>
      </c>
      <c r="BE13" s="481"/>
      <c r="BF13" s="107">
        <f t="shared" si="8"/>
        <v>122</v>
      </c>
      <c r="BG13" s="481"/>
      <c r="BH13" s="481"/>
      <c r="BI13" s="481"/>
      <c r="BJ13" s="481"/>
      <c r="BK13" s="105">
        <f t="shared" si="9"/>
        <v>0</v>
      </c>
      <c r="BL13" s="92"/>
      <c r="BO13" s="109">
        <f t="shared" si="12"/>
        <v>2</v>
      </c>
      <c r="BQ13" s="110">
        <f t="shared" si="10"/>
        <v>122</v>
      </c>
      <c r="BS13" s="497">
        <f t="shared" ref="BS13" si="15">ROUND((BQ13-72)*0.8,0)</f>
        <v>40</v>
      </c>
      <c r="BT13" s="498" t="s">
        <v>733</v>
      </c>
    </row>
    <row r="14" spans="1:72" ht="21">
      <c r="A14" s="207">
        <v>11</v>
      </c>
      <c r="B14" s="3" t="s">
        <v>27</v>
      </c>
      <c r="C14" s="3" t="s">
        <v>28</v>
      </c>
      <c r="D14" s="3" t="s">
        <v>29</v>
      </c>
      <c r="E14" s="10" t="s">
        <v>783</v>
      </c>
      <c r="F14" s="268" t="s">
        <v>879</v>
      </c>
      <c r="G14" s="489"/>
      <c r="H14" s="356"/>
      <c r="I14" s="265"/>
      <c r="J14" s="265"/>
      <c r="K14" s="265"/>
      <c r="L14" s="265"/>
      <c r="M14" s="265"/>
      <c r="N14" s="265"/>
      <c r="O14" s="266"/>
      <c r="P14" s="26"/>
      <c r="Q14" s="27"/>
      <c r="R14" s="107" t="s">
        <v>613</v>
      </c>
      <c r="S14" s="344"/>
      <c r="T14" s="344"/>
      <c r="U14" s="344"/>
      <c r="V14" s="28"/>
      <c r="W14" s="105">
        <f t="shared" si="5"/>
        <v>0</v>
      </c>
      <c r="X14" s="26">
        <v>105</v>
      </c>
      <c r="Y14" s="27"/>
      <c r="Z14" s="107"/>
      <c r="AA14" s="27"/>
      <c r="AB14" s="27"/>
      <c r="AC14" s="27"/>
      <c r="AD14" s="27"/>
      <c r="AE14" s="105">
        <f t="shared" si="6"/>
        <v>0</v>
      </c>
      <c r="AF14" s="26">
        <v>110</v>
      </c>
      <c r="AG14" s="27"/>
      <c r="AH14" s="107"/>
      <c r="AI14" s="27"/>
      <c r="AJ14" s="27"/>
      <c r="AK14" s="27"/>
      <c r="AL14" s="27"/>
      <c r="AM14" s="105">
        <f t="shared" si="1"/>
        <v>0</v>
      </c>
      <c r="AN14" s="26"/>
      <c r="AO14" s="27"/>
      <c r="AP14" s="107"/>
      <c r="AQ14" s="27"/>
      <c r="AR14" s="27"/>
      <c r="AS14" s="27"/>
      <c r="AT14" s="27"/>
      <c r="AU14" s="105">
        <f t="shared" si="11"/>
        <v>0</v>
      </c>
      <c r="AV14" s="399">
        <v>102</v>
      </c>
      <c r="AW14" s="400">
        <v>23</v>
      </c>
      <c r="AX14" s="107">
        <v>79</v>
      </c>
      <c r="AY14" s="400"/>
      <c r="AZ14" s="400"/>
      <c r="BA14" s="400"/>
      <c r="BB14" s="400">
        <v>1</v>
      </c>
      <c r="BC14" s="105">
        <f t="shared" si="7"/>
        <v>1</v>
      </c>
      <c r="BD14" s="480">
        <v>112</v>
      </c>
      <c r="BE14" s="481">
        <v>23</v>
      </c>
      <c r="BF14" s="107">
        <f t="shared" si="8"/>
        <v>89</v>
      </c>
      <c r="BG14" s="481"/>
      <c r="BH14" s="481"/>
      <c r="BI14" s="481"/>
      <c r="BJ14" s="481">
        <v>1</v>
      </c>
      <c r="BK14" s="105">
        <f t="shared" si="9"/>
        <v>2</v>
      </c>
      <c r="BL14" s="92"/>
      <c r="BO14" s="109">
        <f t="shared" si="12"/>
        <v>4</v>
      </c>
      <c r="BQ14" s="110">
        <f t="shared" si="10"/>
        <v>107.25</v>
      </c>
      <c r="BS14" s="494">
        <f t="shared" si="3"/>
        <v>28</v>
      </c>
      <c r="BT14" s="493" t="s">
        <v>613</v>
      </c>
    </row>
    <row r="15" spans="1:72" ht="21">
      <c r="A15" s="207">
        <v>12</v>
      </c>
      <c r="B15" s="3" t="s">
        <v>648</v>
      </c>
      <c r="C15" s="3" t="s">
        <v>649</v>
      </c>
      <c r="D15" s="3" t="s">
        <v>262</v>
      </c>
      <c r="E15" s="10"/>
      <c r="F15" s="268" t="s">
        <v>843</v>
      </c>
      <c r="G15" s="489"/>
      <c r="H15" s="356"/>
      <c r="I15" s="265"/>
      <c r="J15" s="265"/>
      <c r="K15" s="356"/>
      <c r="L15" s="265"/>
      <c r="M15" s="265"/>
      <c r="N15" s="265"/>
      <c r="O15" s="266"/>
      <c r="P15" s="26"/>
      <c r="Q15" s="27"/>
      <c r="R15" s="107"/>
      <c r="S15" s="344"/>
      <c r="T15" s="344"/>
      <c r="U15" s="344"/>
      <c r="V15" s="28"/>
      <c r="W15" s="105">
        <f t="shared" si="5"/>
        <v>0</v>
      </c>
      <c r="X15" s="26"/>
      <c r="Y15" s="27"/>
      <c r="Z15" s="107"/>
      <c r="AA15" s="27"/>
      <c r="AB15" s="27"/>
      <c r="AC15" s="27"/>
      <c r="AD15" s="27"/>
      <c r="AE15" s="105">
        <f t="shared" si="6"/>
        <v>0</v>
      </c>
      <c r="AF15" s="26">
        <v>99</v>
      </c>
      <c r="AG15" s="27"/>
      <c r="AH15" s="107"/>
      <c r="AI15" s="27"/>
      <c r="AJ15" s="27"/>
      <c r="AK15" s="27"/>
      <c r="AL15" s="27"/>
      <c r="AM15" s="105">
        <f t="shared" si="1"/>
        <v>0</v>
      </c>
      <c r="AN15" s="26">
        <v>100</v>
      </c>
      <c r="AO15" s="27">
        <v>19</v>
      </c>
      <c r="AP15" s="107">
        <v>81</v>
      </c>
      <c r="AQ15" s="27"/>
      <c r="AR15" s="27"/>
      <c r="AS15" s="27"/>
      <c r="AT15" s="27">
        <v>1</v>
      </c>
      <c r="AU15" s="105">
        <f t="shared" si="11"/>
        <v>1</v>
      </c>
      <c r="AV15" s="399"/>
      <c r="AW15" s="400"/>
      <c r="AX15" s="107"/>
      <c r="AY15" s="400"/>
      <c r="AZ15" s="400"/>
      <c r="BA15" s="400"/>
      <c r="BB15" s="400"/>
      <c r="BC15" s="105">
        <f t="shared" si="7"/>
        <v>1</v>
      </c>
      <c r="BD15" s="480">
        <v>100</v>
      </c>
      <c r="BE15" s="481">
        <v>19</v>
      </c>
      <c r="BF15" s="107">
        <f t="shared" si="8"/>
        <v>81</v>
      </c>
      <c r="BG15" s="481"/>
      <c r="BH15" s="481"/>
      <c r="BI15" s="481"/>
      <c r="BJ15" s="481">
        <v>1</v>
      </c>
      <c r="BK15" s="105">
        <f t="shared" si="9"/>
        <v>2</v>
      </c>
      <c r="BL15" s="92"/>
      <c r="BO15" s="109">
        <f t="shared" si="12"/>
        <v>3</v>
      </c>
      <c r="BQ15" s="110">
        <f t="shared" si="10"/>
        <v>99.666666666666671</v>
      </c>
      <c r="BS15" s="494">
        <f t="shared" si="3"/>
        <v>22</v>
      </c>
      <c r="BT15" s="493"/>
    </row>
    <row r="16" spans="1:72" ht="21">
      <c r="A16" s="207">
        <v>13</v>
      </c>
      <c r="B16" s="3" t="s">
        <v>144</v>
      </c>
      <c r="C16" s="3" t="s">
        <v>203</v>
      </c>
      <c r="D16" s="3" t="s">
        <v>204</v>
      </c>
      <c r="E16" s="9">
        <v>11</v>
      </c>
      <c r="F16" s="5" t="s">
        <v>876</v>
      </c>
      <c r="G16" s="489"/>
      <c r="H16" s="357">
        <v>87</v>
      </c>
      <c r="I16" s="27">
        <v>11</v>
      </c>
      <c r="J16" s="107">
        <v>76</v>
      </c>
      <c r="K16" s="345" t="s">
        <v>565</v>
      </c>
      <c r="L16" s="27"/>
      <c r="M16" s="27"/>
      <c r="N16" s="27">
        <v>7</v>
      </c>
      <c r="O16" s="105">
        <f t="shared" ref="O16:O23" si="16">SUM(N16)</f>
        <v>7</v>
      </c>
      <c r="P16" s="26">
        <v>85</v>
      </c>
      <c r="Q16" s="27">
        <v>11</v>
      </c>
      <c r="R16" s="107">
        <f t="shared" si="14"/>
        <v>74</v>
      </c>
      <c r="S16" s="346" t="s">
        <v>587</v>
      </c>
      <c r="T16" s="344"/>
      <c r="U16" s="344"/>
      <c r="V16" s="28">
        <v>12</v>
      </c>
      <c r="W16" s="105">
        <f t="shared" si="5"/>
        <v>19</v>
      </c>
      <c r="X16" s="26"/>
      <c r="Y16" s="27"/>
      <c r="Z16" s="107"/>
      <c r="AA16" s="27"/>
      <c r="AB16" s="27"/>
      <c r="AC16" s="27"/>
      <c r="AD16" s="27"/>
      <c r="AE16" s="105">
        <f t="shared" si="6"/>
        <v>19</v>
      </c>
      <c r="AF16" s="26">
        <v>74</v>
      </c>
      <c r="AG16" s="27">
        <v>11</v>
      </c>
      <c r="AH16" s="274">
        <f t="shared" ref="AH16:AH17" si="17">SUM(AF16-AG16)</f>
        <v>63</v>
      </c>
      <c r="AI16" s="27" t="s">
        <v>871</v>
      </c>
      <c r="AJ16" s="27" t="s">
        <v>566</v>
      </c>
      <c r="AK16" s="27"/>
      <c r="AL16" s="27">
        <v>15</v>
      </c>
      <c r="AM16" s="105">
        <f t="shared" si="1"/>
        <v>34</v>
      </c>
      <c r="AN16" s="26">
        <v>87</v>
      </c>
      <c r="AO16" s="27">
        <v>5</v>
      </c>
      <c r="AP16" s="107">
        <v>82</v>
      </c>
      <c r="AQ16" s="27" t="s">
        <v>888</v>
      </c>
      <c r="AR16" s="27"/>
      <c r="AS16" s="27"/>
      <c r="AT16" s="27">
        <v>1</v>
      </c>
      <c r="AU16" s="105">
        <f t="shared" si="11"/>
        <v>35</v>
      </c>
      <c r="AV16" s="399"/>
      <c r="AW16" s="400"/>
      <c r="AX16" s="107"/>
      <c r="AY16" s="400"/>
      <c r="AZ16" s="400"/>
      <c r="BA16" s="400"/>
      <c r="BB16" s="400"/>
      <c r="BC16" s="105">
        <f t="shared" si="7"/>
        <v>35</v>
      </c>
      <c r="BD16" s="480">
        <v>82</v>
      </c>
      <c r="BE16" s="481">
        <v>5</v>
      </c>
      <c r="BF16" s="107">
        <f t="shared" si="8"/>
        <v>77</v>
      </c>
      <c r="BG16" s="483" t="s">
        <v>921</v>
      </c>
      <c r="BH16" s="481"/>
      <c r="BI16" s="481"/>
      <c r="BJ16" s="481">
        <v>9</v>
      </c>
      <c r="BK16" s="105">
        <f t="shared" si="9"/>
        <v>44</v>
      </c>
      <c r="BL16" s="92"/>
      <c r="BO16" s="109">
        <f t="shared" si="12"/>
        <v>5</v>
      </c>
      <c r="BQ16" s="110">
        <f t="shared" si="10"/>
        <v>83</v>
      </c>
      <c r="BS16" s="495">
        <f>ROUND((BQ16-72)*0.8*0.8,0)</f>
        <v>7</v>
      </c>
      <c r="BT16" s="496" t="s">
        <v>726</v>
      </c>
    </row>
    <row r="17" spans="1:72" ht="21">
      <c r="A17" s="207">
        <v>14</v>
      </c>
      <c r="B17" s="3" t="s">
        <v>35</v>
      </c>
      <c r="C17" s="3" t="s">
        <v>36</v>
      </c>
      <c r="D17" s="3" t="s">
        <v>37</v>
      </c>
      <c r="E17" s="152" t="s">
        <v>749</v>
      </c>
      <c r="F17" s="5" t="s">
        <v>785</v>
      </c>
      <c r="G17" s="488"/>
      <c r="H17" s="357">
        <v>87</v>
      </c>
      <c r="I17" s="27">
        <v>12</v>
      </c>
      <c r="J17" s="107">
        <v>75</v>
      </c>
      <c r="K17" s="348" t="s">
        <v>762</v>
      </c>
      <c r="L17" s="27"/>
      <c r="M17" s="27"/>
      <c r="N17" s="27">
        <v>8</v>
      </c>
      <c r="O17" s="105">
        <f t="shared" si="16"/>
        <v>8</v>
      </c>
      <c r="P17" s="26">
        <v>90</v>
      </c>
      <c r="Q17" s="27">
        <v>12</v>
      </c>
      <c r="R17" s="107">
        <f t="shared" si="14"/>
        <v>78</v>
      </c>
      <c r="S17" s="344"/>
      <c r="T17" s="346" t="s">
        <v>591</v>
      </c>
      <c r="U17" s="344"/>
      <c r="V17" s="28">
        <v>10</v>
      </c>
      <c r="W17" s="105">
        <f t="shared" si="5"/>
        <v>18</v>
      </c>
      <c r="X17" s="26">
        <v>95</v>
      </c>
      <c r="Y17" s="27">
        <v>12</v>
      </c>
      <c r="Z17" s="107">
        <v>83</v>
      </c>
      <c r="AA17" s="27"/>
      <c r="AB17" s="27" t="s">
        <v>567</v>
      </c>
      <c r="AC17" s="27"/>
      <c r="AD17" s="27">
        <v>2</v>
      </c>
      <c r="AE17" s="105">
        <f t="shared" si="6"/>
        <v>20</v>
      </c>
      <c r="AF17" s="26">
        <v>80</v>
      </c>
      <c r="AG17" s="27">
        <v>12</v>
      </c>
      <c r="AH17" s="387">
        <f t="shared" si="17"/>
        <v>68</v>
      </c>
      <c r="AI17" s="27" t="s">
        <v>563</v>
      </c>
      <c r="AJ17" s="27" t="s">
        <v>587</v>
      </c>
      <c r="AK17" s="27"/>
      <c r="AL17" s="27">
        <v>12</v>
      </c>
      <c r="AM17" s="105">
        <f t="shared" si="1"/>
        <v>32</v>
      </c>
      <c r="AN17" s="26">
        <v>82</v>
      </c>
      <c r="AO17" s="27">
        <v>12</v>
      </c>
      <c r="AP17" s="107">
        <v>70</v>
      </c>
      <c r="AQ17" s="27" t="s">
        <v>892</v>
      </c>
      <c r="AR17" s="27"/>
      <c r="AS17" s="27"/>
      <c r="AT17" s="27">
        <v>11</v>
      </c>
      <c r="AU17" s="105">
        <f t="shared" si="11"/>
        <v>43</v>
      </c>
      <c r="AV17" s="399">
        <v>83</v>
      </c>
      <c r="AW17" s="400">
        <v>12</v>
      </c>
      <c r="AX17" s="107">
        <v>71</v>
      </c>
      <c r="AY17" s="345" t="s">
        <v>587</v>
      </c>
      <c r="AZ17" s="347"/>
      <c r="BA17" s="400"/>
      <c r="BB17" s="400">
        <v>10</v>
      </c>
      <c r="BC17" s="105">
        <f t="shared" si="7"/>
        <v>53</v>
      </c>
      <c r="BD17" s="480">
        <v>90</v>
      </c>
      <c r="BE17" s="481">
        <v>12</v>
      </c>
      <c r="BF17" s="107">
        <f t="shared" si="8"/>
        <v>78</v>
      </c>
      <c r="BG17" s="483" t="s">
        <v>590</v>
      </c>
      <c r="BH17" s="481"/>
      <c r="BI17" s="481"/>
      <c r="BJ17" s="481">
        <v>5</v>
      </c>
      <c r="BK17" s="105">
        <f t="shared" si="9"/>
        <v>58</v>
      </c>
      <c r="BL17" s="92"/>
      <c r="BO17" s="414">
        <f t="shared" si="12"/>
        <v>7</v>
      </c>
      <c r="BQ17" s="110">
        <f t="shared" si="10"/>
        <v>86.714285714285708</v>
      </c>
      <c r="BS17" s="494">
        <f t="shared" si="3"/>
        <v>12</v>
      </c>
      <c r="BT17" s="493"/>
    </row>
    <row r="18" spans="1:72" ht="21">
      <c r="A18" s="207">
        <v>15</v>
      </c>
      <c r="B18" s="6" t="s">
        <v>552</v>
      </c>
      <c r="C18" s="6" t="s">
        <v>553</v>
      </c>
      <c r="D18" s="6" t="s">
        <v>554</v>
      </c>
      <c r="E18" s="9">
        <v>14</v>
      </c>
      <c r="F18" s="5" t="s">
        <v>906</v>
      </c>
      <c r="G18" s="488"/>
      <c r="H18" s="367">
        <v>87</v>
      </c>
      <c r="I18" s="273" t="s">
        <v>749</v>
      </c>
      <c r="J18" s="340">
        <v>73</v>
      </c>
      <c r="K18" s="345" t="s">
        <v>627</v>
      </c>
      <c r="L18" s="347" t="s">
        <v>567</v>
      </c>
      <c r="M18" s="27"/>
      <c r="N18" s="27">
        <v>12</v>
      </c>
      <c r="O18" s="105">
        <f t="shared" si="16"/>
        <v>12</v>
      </c>
      <c r="P18" s="26">
        <v>92</v>
      </c>
      <c r="Q18" s="27">
        <v>14</v>
      </c>
      <c r="R18" s="107">
        <f t="shared" si="14"/>
        <v>78</v>
      </c>
      <c r="S18" s="346" t="s">
        <v>590</v>
      </c>
      <c r="T18" s="344"/>
      <c r="U18" s="344"/>
      <c r="V18" s="28">
        <v>8</v>
      </c>
      <c r="W18" s="105">
        <f t="shared" si="5"/>
        <v>20</v>
      </c>
      <c r="X18" s="26"/>
      <c r="Y18" s="27"/>
      <c r="Z18" s="107"/>
      <c r="AA18" s="27"/>
      <c r="AB18" s="27"/>
      <c r="AC18" s="27"/>
      <c r="AD18" s="27"/>
      <c r="AE18" s="105">
        <f t="shared" si="6"/>
        <v>20</v>
      </c>
      <c r="AF18" s="26"/>
      <c r="AG18" s="27"/>
      <c r="AH18" s="107"/>
      <c r="AI18" s="27"/>
      <c r="AJ18" s="27"/>
      <c r="AK18" s="27"/>
      <c r="AL18" s="27"/>
      <c r="AM18" s="105">
        <f t="shared" si="1"/>
        <v>20</v>
      </c>
      <c r="AN18" s="26">
        <v>87</v>
      </c>
      <c r="AO18" s="27" t="s">
        <v>749</v>
      </c>
      <c r="AP18" s="107">
        <v>73</v>
      </c>
      <c r="AQ18" s="27" t="s">
        <v>891</v>
      </c>
      <c r="AR18" s="27"/>
      <c r="AS18" s="27"/>
      <c r="AT18" s="27">
        <v>7</v>
      </c>
      <c r="AU18" s="105">
        <f t="shared" si="11"/>
        <v>27</v>
      </c>
      <c r="AV18" s="399">
        <v>80</v>
      </c>
      <c r="AW18" s="400" t="s">
        <v>749</v>
      </c>
      <c r="AX18" s="403">
        <v>66</v>
      </c>
      <c r="AY18" s="345" t="s">
        <v>652</v>
      </c>
      <c r="AZ18" s="347"/>
      <c r="BA18" s="200"/>
      <c r="BB18" s="400">
        <v>15</v>
      </c>
      <c r="BC18" s="105">
        <f t="shared" si="7"/>
        <v>42</v>
      </c>
      <c r="BD18" s="480">
        <v>97</v>
      </c>
      <c r="BE18" s="481">
        <v>9</v>
      </c>
      <c r="BF18" s="107">
        <f t="shared" si="8"/>
        <v>88</v>
      </c>
      <c r="BG18" s="483" t="s">
        <v>591</v>
      </c>
      <c r="BH18" s="481"/>
      <c r="BI18" s="481"/>
      <c r="BJ18" s="481">
        <v>1</v>
      </c>
      <c r="BK18" s="105">
        <f t="shared" si="9"/>
        <v>43</v>
      </c>
      <c r="BL18" s="92"/>
      <c r="BO18" s="109">
        <f t="shared" si="12"/>
        <v>5</v>
      </c>
      <c r="BQ18" s="110">
        <f t="shared" si="10"/>
        <v>88.6</v>
      </c>
      <c r="BS18" s="495">
        <f>ROUND((BQ18-72)*0.8*0.8,0)</f>
        <v>11</v>
      </c>
      <c r="BT18" s="496" t="s">
        <v>725</v>
      </c>
    </row>
    <row r="19" spans="1:72" ht="21">
      <c r="A19" s="207">
        <v>16</v>
      </c>
      <c r="B19" s="6" t="s">
        <v>208</v>
      </c>
      <c r="C19" s="6" t="s">
        <v>209</v>
      </c>
      <c r="D19" s="6" t="s">
        <v>204</v>
      </c>
      <c r="E19" s="5">
        <v>19</v>
      </c>
      <c r="F19" s="5">
        <f t="shared" ref="F19:F41" si="18">E19</f>
        <v>19</v>
      </c>
      <c r="G19" s="488"/>
      <c r="H19" s="357">
        <v>93</v>
      </c>
      <c r="I19" s="27">
        <v>19</v>
      </c>
      <c r="J19" s="107">
        <v>74</v>
      </c>
      <c r="K19" s="27"/>
      <c r="L19" s="27"/>
      <c r="M19" s="27"/>
      <c r="N19" s="27">
        <v>10</v>
      </c>
      <c r="O19" s="105">
        <f t="shared" si="16"/>
        <v>10</v>
      </c>
      <c r="P19" s="26"/>
      <c r="Q19" s="27"/>
      <c r="R19" s="107" t="s">
        <v>613</v>
      </c>
      <c r="S19" s="344"/>
      <c r="T19" s="344"/>
      <c r="U19" s="344"/>
      <c r="V19" s="28"/>
      <c r="W19" s="105">
        <f t="shared" si="5"/>
        <v>10</v>
      </c>
      <c r="X19" s="26">
        <v>105</v>
      </c>
      <c r="Y19" s="27">
        <v>19</v>
      </c>
      <c r="Z19" s="107">
        <v>86</v>
      </c>
      <c r="AA19" s="27"/>
      <c r="AB19" s="27"/>
      <c r="AC19" s="27"/>
      <c r="AD19" s="27">
        <v>1</v>
      </c>
      <c r="AE19" s="105">
        <f t="shared" si="6"/>
        <v>11</v>
      </c>
      <c r="AF19" s="26">
        <v>103</v>
      </c>
      <c r="AG19" s="27">
        <v>19</v>
      </c>
      <c r="AH19" s="387">
        <f t="shared" ref="AH19:AH21" si="19">SUM(AF19-AG19)</f>
        <v>84</v>
      </c>
      <c r="AI19" s="27"/>
      <c r="AJ19" s="27"/>
      <c r="AK19" s="27"/>
      <c r="AL19" s="27">
        <v>1</v>
      </c>
      <c r="AM19" s="105">
        <f t="shared" si="1"/>
        <v>12</v>
      </c>
      <c r="AN19" s="26">
        <v>98</v>
      </c>
      <c r="AO19" s="27">
        <v>19</v>
      </c>
      <c r="AP19" s="107">
        <v>79</v>
      </c>
      <c r="AQ19" s="27">
        <v>16</v>
      </c>
      <c r="AR19" s="27"/>
      <c r="AS19" s="27"/>
      <c r="AT19" s="27">
        <v>1</v>
      </c>
      <c r="AU19" s="105">
        <f t="shared" si="11"/>
        <v>13</v>
      </c>
      <c r="AV19" s="399">
        <v>97</v>
      </c>
      <c r="AW19" s="400">
        <v>19</v>
      </c>
      <c r="AX19" s="107">
        <v>78</v>
      </c>
      <c r="AY19" s="345"/>
      <c r="AZ19" s="347"/>
      <c r="BA19" s="400"/>
      <c r="BB19" s="400">
        <v>1</v>
      </c>
      <c r="BC19" s="105">
        <f t="shared" si="7"/>
        <v>14</v>
      </c>
      <c r="BD19" s="480">
        <v>103</v>
      </c>
      <c r="BE19" s="481">
        <v>19</v>
      </c>
      <c r="BF19" s="107">
        <f t="shared" si="8"/>
        <v>84</v>
      </c>
      <c r="BG19" s="481"/>
      <c r="BH19" s="481"/>
      <c r="BI19" s="481"/>
      <c r="BJ19" s="481">
        <v>1</v>
      </c>
      <c r="BK19" s="105">
        <f t="shared" si="9"/>
        <v>15</v>
      </c>
      <c r="BL19" s="91"/>
      <c r="BO19" s="109">
        <f t="shared" si="12"/>
        <v>6</v>
      </c>
      <c r="BQ19" s="110">
        <f t="shared" si="10"/>
        <v>99.833333333333329</v>
      </c>
      <c r="BS19" s="494">
        <f t="shared" si="3"/>
        <v>22</v>
      </c>
      <c r="BT19" s="493"/>
    </row>
    <row r="20" spans="1:72" ht="21">
      <c r="A20" s="207">
        <v>17</v>
      </c>
      <c r="B20" s="3" t="s">
        <v>38</v>
      </c>
      <c r="C20" s="3" t="s">
        <v>39</v>
      </c>
      <c r="D20" s="3" t="s">
        <v>6</v>
      </c>
      <c r="E20" s="10" t="s">
        <v>776</v>
      </c>
      <c r="F20" s="5" t="s">
        <v>834</v>
      </c>
      <c r="G20" s="488"/>
      <c r="H20" s="357">
        <v>90</v>
      </c>
      <c r="I20" s="27">
        <v>14</v>
      </c>
      <c r="J20" s="107">
        <v>76</v>
      </c>
      <c r="K20" s="27"/>
      <c r="L20" s="27"/>
      <c r="M20" s="27"/>
      <c r="N20" s="27">
        <v>6</v>
      </c>
      <c r="O20" s="105">
        <f t="shared" si="16"/>
        <v>6</v>
      </c>
      <c r="P20" s="26">
        <v>87</v>
      </c>
      <c r="Q20" s="27">
        <v>14</v>
      </c>
      <c r="R20" s="291">
        <f t="shared" si="14"/>
        <v>73</v>
      </c>
      <c r="S20" s="344"/>
      <c r="T20" s="344"/>
      <c r="U20" s="344"/>
      <c r="V20" s="28">
        <v>14</v>
      </c>
      <c r="W20" s="105">
        <f t="shared" si="5"/>
        <v>20</v>
      </c>
      <c r="X20" s="26">
        <v>85</v>
      </c>
      <c r="Y20" s="27">
        <v>13</v>
      </c>
      <c r="Z20" s="107">
        <v>72</v>
      </c>
      <c r="AA20" s="27"/>
      <c r="AB20" s="27"/>
      <c r="AC20" s="27"/>
      <c r="AD20" s="27">
        <v>11</v>
      </c>
      <c r="AE20" s="105">
        <f t="shared" si="6"/>
        <v>31</v>
      </c>
      <c r="AF20" s="26">
        <v>91</v>
      </c>
      <c r="AG20" s="27">
        <v>13</v>
      </c>
      <c r="AH20" s="387">
        <f t="shared" si="19"/>
        <v>78</v>
      </c>
      <c r="AI20" s="27"/>
      <c r="AJ20" s="27"/>
      <c r="AK20" s="27"/>
      <c r="AL20" s="27">
        <v>1</v>
      </c>
      <c r="AM20" s="105">
        <f t="shared" si="1"/>
        <v>32</v>
      </c>
      <c r="AN20" s="26">
        <v>92</v>
      </c>
      <c r="AO20" s="27">
        <v>13</v>
      </c>
      <c r="AP20" s="107">
        <v>79</v>
      </c>
      <c r="AQ20" s="27"/>
      <c r="AR20" s="27"/>
      <c r="AS20" s="27"/>
      <c r="AT20" s="27">
        <v>1</v>
      </c>
      <c r="AU20" s="105">
        <f t="shared" si="11"/>
        <v>33</v>
      </c>
      <c r="AV20" s="399">
        <v>83</v>
      </c>
      <c r="AW20" s="400">
        <v>13</v>
      </c>
      <c r="AX20" s="107">
        <v>70</v>
      </c>
      <c r="AY20" s="345"/>
      <c r="AZ20" s="347" t="s">
        <v>566</v>
      </c>
      <c r="BA20" s="400"/>
      <c r="BB20" s="400">
        <v>12</v>
      </c>
      <c r="BC20" s="105">
        <f t="shared" si="7"/>
        <v>45</v>
      </c>
      <c r="BD20" s="480">
        <v>82</v>
      </c>
      <c r="BE20" s="481">
        <v>13</v>
      </c>
      <c r="BF20" s="393">
        <f t="shared" si="8"/>
        <v>69</v>
      </c>
      <c r="BG20" s="481" t="s">
        <v>818</v>
      </c>
      <c r="BH20" s="481"/>
      <c r="BI20" s="481"/>
      <c r="BJ20" s="481">
        <v>14</v>
      </c>
      <c r="BK20" s="105">
        <f t="shared" si="9"/>
        <v>59</v>
      </c>
      <c r="BL20" s="92"/>
      <c r="BO20" s="414">
        <f t="shared" si="12"/>
        <v>7</v>
      </c>
      <c r="BQ20" s="110">
        <f t="shared" si="10"/>
        <v>87.142857142857139</v>
      </c>
      <c r="BS20" s="494">
        <f t="shared" si="3"/>
        <v>12</v>
      </c>
      <c r="BT20" s="493"/>
    </row>
    <row r="21" spans="1:72" ht="21">
      <c r="A21" s="207">
        <v>18</v>
      </c>
      <c r="B21" s="3" t="s">
        <v>380</v>
      </c>
      <c r="C21" s="3" t="s">
        <v>381</v>
      </c>
      <c r="D21" s="3" t="s">
        <v>458</v>
      </c>
      <c r="E21" s="5" t="s">
        <v>777</v>
      </c>
      <c r="F21" s="5" t="str">
        <f t="shared" si="18"/>
        <v>27</v>
      </c>
      <c r="G21" s="489"/>
      <c r="H21" s="356"/>
      <c r="I21" s="265"/>
      <c r="J21" s="265"/>
      <c r="K21" s="265"/>
      <c r="L21" s="265"/>
      <c r="M21" s="265"/>
      <c r="N21" s="265"/>
      <c r="O21" s="266"/>
      <c r="P21" s="26">
        <v>112</v>
      </c>
      <c r="Q21" s="27">
        <v>27</v>
      </c>
      <c r="R21" s="107">
        <f t="shared" si="14"/>
        <v>85</v>
      </c>
      <c r="S21" s="344"/>
      <c r="T21" s="344"/>
      <c r="U21" s="344"/>
      <c r="V21" s="28">
        <v>1</v>
      </c>
      <c r="W21" s="105">
        <f t="shared" si="5"/>
        <v>1</v>
      </c>
      <c r="X21" s="26">
        <v>119</v>
      </c>
      <c r="Y21" s="27">
        <v>27</v>
      </c>
      <c r="Z21" s="107">
        <v>92</v>
      </c>
      <c r="AA21" s="27"/>
      <c r="AB21" s="27"/>
      <c r="AC21" s="27"/>
      <c r="AD21" s="27">
        <v>1</v>
      </c>
      <c r="AE21" s="105">
        <f t="shared" si="6"/>
        <v>2</v>
      </c>
      <c r="AF21" s="26">
        <v>115</v>
      </c>
      <c r="AG21" s="27">
        <v>27</v>
      </c>
      <c r="AH21" s="387">
        <f t="shared" si="19"/>
        <v>88</v>
      </c>
      <c r="AI21" s="27"/>
      <c r="AJ21" s="27"/>
      <c r="AK21" s="27"/>
      <c r="AL21" s="27">
        <v>1</v>
      </c>
      <c r="AM21" s="105">
        <f t="shared" si="1"/>
        <v>3</v>
      </c>
      <c r="AN21" s="26">
        <v>101</v>
      </c>
      <c r="AO21" s="27">
        <v>27</v>
      </c>
      <c r="AP21" s="107">
        <v>74</v>
      </c>
      <c r="AQ21" s="27"/>
      <c r="AR21" s="27"/>
      <c r="AS21" s="27"/>
      <c r="AT21" s="27">
        <v>6</v>
      </c>
      <c r="AU21" s="105">
        <f t="shared" si="11"/>
        <v>9</v>
      </c>
      <c r="AV21" s="399">
        <v>102</v>
      </c>
      <c r="AW21" s="400">
        <v>27</v>
      </c>
      <c r="AX21" s="107">
        <v>75</v>
      </c>
      <c r="AY21" s="345"/>
      <c r="AZ21" s="347"/>
      <c r="BA21" s="400"/>
      <c r="BB21" s="400">
        <v>4</v>
      </c>
      <c r="BC21" s="105">
        <f t="shared" si="7"/>
        <v>13</v>
      </c>
      <c r="BD21" s="480">
        <v>99</v>
      </c>
      <c r="BE21" s="481">
        <v>27</v>
      </c>
      <c r="BF21" s="107">
        <f t="shared" si="8"/>
        <v>72</v>
      </c>
      <c r="BG21" s="350" t="s">
        <v>920</v>
      </c>
      <c r="BH21" s="481"/>
      <c r="BI21" s="481"/>
      <c r="BJ21" s="481">
        <v>12</v>
      </c>
      <c r="BK21" s="105">
        <f t="shared" si="9"/>
        <v>25</v>
      </c>
      <c r="BL21" s="92"/>
      <c r="BO21" s="109">
        <f t="shared" si="12"/>
        <v>6</v>
      </c>
      <c r="BQ21" s="110">
        <f t="shared" si="10"/>
        <v>108</v>
      </c>
      <c r="BS21" s="494">
        <f t="shared" si="3"/>
        <v>29</v>
      </c>
      <c r="BT21" s="493"/>
    </row>
    <row r="22" spans="1:72" ht="21">
      <c r="A22" s="207">
        <v>19</v>
      </c>
      <c r="B22" s="359" t="s">
        <v>811</v>
      </c>
      <c r="C22" s="360" t="s">
        <v>812</v>
      </c>
      <c r="D22" s="360" t="s">
        <v>813</v>
      </c>
      <c r="E22" s="5" t="s">
        <v>783</v>
      </c>
      <c r="F22" s="268" t="s">
        <v>785</v>
      </c>
      <c r="G22" s="489"/>
      <c r="H22" s="356"/>
      <c r="I22" s="265"/>
      <c r="J22" s="265"/>
      <c r="K22" s="265"/>
      <c r="L22" s="265"/>
      <c r="M22" s="265"/>
      <c r="N22" s="265"/>
      <c r="O22" s="266"/>
      <c r="P22" s="26"/>
      <c r="Q22" s="27"/>
      <c r="R22" s="107"/>
      <c r="S22" s="344"/>
      <c r="T22" s="344"/>
      <c r="U22" s="344"/>
      <c r="V22" s="28"/>
      <c r="W22" s="105">
        <f t="shared" si="5"/>
        <v>0</v>
      </c>
      <c r="X22" s="26">
        <v>93</v>
      </c>
      <c r="Y22" s="27"/>
      <c r="Z22" s="107"/>
      <c r="AA22" s="27"/>
      <c r="AB22" s="27"/>
      <c r="AC22" s="27"/>
      <c r="AD22" s="27"/>
      <c r="AE22" s="105">
        <f t="shared" si="6"/>
        <v>0</v>
      </c>
      <c r="AF22" s="26"/>
      <c r="AG22" s="27"/>
      <c r="AH22" s="107"/>
      <c r="AI22" s="27"/>
      <c r="AJ22" s="27"/>
      <c r="AK22" s="27"/>
      <c r="AL22" s="27"/>
      <c r="AM22" s="105">
        <f t="shared" si="1"/>
        <v>0</v>
      </c>
      <c r="AN22" s="26">
        <v>89</v>
      </c>
      <c r="AO22" s="27" t="s">
        <v>613</v>
      </c>
      <c r="AP22" s="107" t="s">
        <v>613</v>
      </c>
      <c r="AQ22" s="27" t="s">
        <v>613</v>
      </c>
      <c r="AR22" s="27" t="s">
        <v>613</v>
      </c>
      <c r="AS22" s="27"/>
      <c r="AT22" s="27" t="s">
        <v>613</v>
      </c>
      <c r="AU22" s="105">
        <v>0</v>
      </c>
      <c r="AV22" s="399"/>
      <c r="AW22" s="400"/>
      <c r="AX22" s="107"/>
      <c r="AY22" s="400"/>
      <c r="AZ22" s="400"/>
      <c r="BA22" s="400"/>
      <c r="BB22" s="400"/>
      <c r="BC22" s="105">
        <f t="shared" si="7"/>
        <v>0</v>
      </c>
      <c r="BD22" s="491">
        <v>80</v>
      </c>
      <c r="BE22" s="481">
        <v>12</v>
      </c>
      <c r="BF22" s="490">
        <f t="shared" si="8"/>
        <v>68</v>
      </c>
      <c r="BG22" s="350" t="s">
        <v>901</v>
      </c>
      <c r="BH22" s="481"/>
      <c r="BI22" s="481" t="s">
        <v>563</v>
      </c>
      <c r="BJ22" s="481">
        <v>15</v>
      </c>
      <c r="BK22" s="105">
        <f t="shared" si="9"/>
        <v>15</v>
      </c>
      <c r="BL22" s="92"/>
      <c r="BO22" s="109">
        <f t="shared" si="12"/>
        <v>3</v>
      </c>
      <c r="BQ22" s="110">
        <f t="shared" si="10"/>
        <v>87.333333333333329</v>
      </c>
      <c r="BS22" s="495">
        <f>ROUND((BQ22-72)*0.8*0.8,0)</f>
        <v>10</v>
      </c>
      <c r="BT22" s="496" t="s">
        <v>728</v>
      </c>
    </row>
    <row r="23" spans="1:72" ht="21">
      <c r="A23" s="207">
        <v>20</v>
      </c>
      <c r="B23" s="3" t="s">
        <v>287</v>
      </c>
      <c r="C23" s="3" t="s">
        <v>288</v>
      </c>
      <c r="D23" s="3" t="s">
        <v>459</v>
      </c>
      <c r="E23" s="9">
        <v>21</v>
      </c>
      <c r="F23" s="5">
        <f t="shared" si="18"/>
        <v>21</v>
      </c>
      <c r="G23" s="488"/>
      <c r="H23" s="357">
        <v>105</v>
      </c>
      <c r="I23" s="27">
        <v>21</v>
      </c>
      <c r="J23" s="107">
        <v>84</v>
      </c>
      <c r="K23" s="27"/>
      <c r="L23" s="27"/>
      <c r="M23" s="27"/>
      <c r="N23" s="27">
        <v>1</v>
      </c>
      <c r="O23" s="105">
        <f t="shared" si="16"/>
        <v>1</v>
      </c>
      <c r="P23" s="26">
        <v>102</v>
      </c>
      <c r="Q23" s="27">
        <v>21</v>
      </c>
      <c r="R23" s="107">
        <f t="shared" si="14"/>
        <v>81</v>
      </c>
      <c r="S23" s="344"/>
      <c r="T23" s="344"/>
      <c r="U23" s="344"/>
      <c r="V23" s="28">
        <v>2</v>
      </c>
      <c r="W23" s="105">
        <f t="shared" si="5"/>
        <v>3</v>
      </c>
      <c r="X23" s="26"/>
      <c r="Y23" s="27"/>
      <c r="Z23" s="107"/>
      <c r="AA23" s="27"/>
      <c r="AB23" s="27"/>
      <c r="AC23" s="27"/>
      <c r="AD23" s="27"/>
      <c r="AE23" s="105">
        <f t="shared" si="6"/>
        <v>3</v>
      </c>
      <c r="AF23" s="26"/>
      <c r="AG23" s="27"/>
      <c r="AH23" s="107"/>
      <c r="AI23" s="27"/>
      <c r="AJ23" s="27"/>
      <c r="AK23" s="27"/>
      <c r="AL23" s="27"/>
      <c r="AM23" s="105">
        <f t="shared" si="1"/>
        <v>3</v>
      </c>
      <c r="AN23" s="390">
        <v>91</v>
      </c>
      <c r="AO23" s="391">
        <v>21</v>
      </c>
      <c r="AP23" s="107">
        <v>70</v>
      </c>
      <c r="AQ23" s="391"/>
      <c r="AR23" s="391"/>
      <c r="AS23" s="391"/>
      <c r="AT23" s="391">
        <v>10</v>
      </c>
      <c r="AU23" s="105">
        <f t="shared" ref="AU23:AU56" si="20">SUM(AM23+AT23)</f>
        <v>13</v>
      </c>
      <c r="AV23" s="399">
        <v>96</v>
      </c>
      <c r="AW23" s="400">
        <v>21</v>
      </c>
      <c r="AX23" s="107">
        <v>75</v>
      </c>
      <c r="AY23" s="400"/>
      <c r="AZ23" s="400"/>
      <c r="BA23" s="400"/>
      <c r="BB23" s="400">
        <v>5</v>
      </c>
      <c r="BC23" s="105">
        <f t="shared" si="7"/>
        <v>18</v>
      </c>
      <c r="BD23" s="480">
        <v>113</v>
      </c>
      <c r="BE23" s="481">
        <v>21</v>
      </c>
      <c r="BF23" s="107">
        <f t="shared" si="8"/>
        <v>92</v>
      </c>
      <c r="BG23" s="481"/>
      <c r="BH23" s="481"/>
      <c r="BI23" s="481"/>
      <c r="BJ23" s="481">
        <v>1</v>
      </c>
      <c r="BK23" s="105">
        <f t="shared" si="9"/>
        <v>19</v>
      </c>
      <c r="BL23" s="92"/>
      <c r="BO23" s="109">
        <f t="shared" si="12"/>
        <v>5</v>
      </c>
      <c r="BQ23" s="110">
        <f t="shared" si="10"/>
        <v>101.4</v>
      </c>
      <c r="BS23" s="494">
        <f t="shared" si="3"/>
        <v>24</v>
      </c>
      <c r="BT23" s="493"/>
    </row>
    <row r="24" spans="1:72" ht="21">
      <c r="A24" s="207">
        <v>21</v>
      </c>
      <c r="B24" s="12" t="s">
        <v>206</v>
      </c>
      <c r="C24" s="12" t="s">
        <v>735</v>
      </c>
      <c r="D24" s="262" t="s">
        <v>18</v>
      </c>
      <c r="E24" s="268" t="s">
        <v>783</v>
      </c>
      <c r="F24" s="5" t="s">
        <v>783</v>
      </c>
      <c r="G24" s="488"/>
      <c r="H24" s="357">
        <v>101</v>
      </c>
      <c r="I24" s="27">
        <v>0</v>
      </c>
      <c r="J24" s="107">
        <v>101</v>
      </c>
      <c r="K24" s="27"/>
      <c r="L24" s="27"/>
      <c r="M24" s="27"/>
      <c r="N24" s="27"/>
      <c r="O24" s="105" t="s">
        <v>613</v>
      </c>
      <c r="P24" s="26"/>
      <c r="Q24" s="27"/>
      <c r="R24" s="107" t="s">
        <v>613</v>
      </c>
      <c r="S24" s="344"/>
      <c r="T24" s="344"/>
      <c r="U24" s="344"/>
      <c r="V24" s="28"/>
      <c r="W24" s="105">
        <v>0</v>
      </c>
      <c r="X24" s="26"/>
      <c r="Y24" s="27"/>
      <c r="Z24" s="107"/>
      <c r="AA24" s="27"/>
      <c r="AB24" s="27"/>
      <c r="AC24" s="27"/>
      <c r="AD24" s="27"/>
      <c r="AE24" s="105">
        <f t="shared" si="6"/>
        <v>0</v>
      </c>
      <c r="AF24" s="26"/>
      <c r="AG24" s="27"/>
      <c r="AH24" s="107"/>
      <c r="AI24" s="27"/>
      <c r="AJ24" s="27"/>
      <c r="AK24" s="27"/>
      <c r="AL24" s="27"/>
      <c r="AM24" s="105">
        <f t="shared" si="1"/>
        <v>0</v>
      </c>
      <c r="AN24" s="26"/>
      <c r="AO24" s="27"/>
      <c r="AP24" s="107"/>
      <c r="AQ24" s="27"/>
      <c r="AR24" s="27"/>
      <c r="AS24" s="27"/>
      <c r="AT24" s="27"/>
      <c r="AU24" s="105">
        <f t="shared" si="20"/>
        <v>0</v>
      </c>
      <c r="AV24" s="399"/>
      <c r="AW24" s="400"/>
      <c r="AX24" s="107"/>
      <c r="AY24" s="400"/>
      <c r="AZ24" s="400"/>
      <c r="BA24" s="400"/>
      <c r="BB24" s="400"/>
      <c r="BC24" s="105">
        <f t="shared" si="7"/>
        <v>0</v>
      </c>
      <c r="BD24" s="480"/>
      <c r="BE24" s="481"/>
      <c r="BF24" s="107">
        <f t="shared" si="8"/>
        <v>0</v>
      </c>
      <c r="BG24" s="481"/>
      <c r="BH24" s="481"/>
      <c r="BI24" s="481"/>
      <c r="BJ24" s="481"/>
      <c r="BK24" s="105">
        <f t="shared" si="9"/>
        <v>0</v>
      </c>
      <c r="BL24" s="92"/>
      <c r="BO24" s="235">
        <f t="shared" si="12"/>
        <v>1</v>
      </c>
      <c r="BQ24" s="110">
        <f t="shared" si="10"/>
        <v>101</v>
      </c>
      <c r="BS24" s="504">
        <f t="shared" si="3"/>
        <v>23</v>
      </c>
      <c r="BT24" s="493"/>
    </row>
    <row r="25" spans="1:72" ht="21">
      <c r="A25" s="207">
        <v>22</v>
      </c>
      <c r="B25" s="3" t="s">
        <v>257</v>
      </c>
      <c r="C25" s="3" t="s">
        <v>258</v>
      </c>
      <c r="D25" s="3" t="s">
        <v>259</v>
      </c>
      <c r="E25" s="5">
        <v>26</v>
      </c>
      <c r="F25" s="5">
        <f t="shared" si="18"/>
        <v>26</v>
      </c>
      <c r="G25" s="489"/>
      <c r="H25" s="356"/>
      <c r="I25" s="265"/>
      <c r="J25" s="265"/>
      <c r="K25" s="265"/>
      <c r="L25" s="265"/>
      <c r="M25" s="265"/>
      <c r="N25" s="265"/>
      <c r="O25" s="266"/>
      <c r="P25" s="26"/>
      <c r="Q25" s="27"/>
      <c r="R25" s="107" t="s">
        <v>613</v>
      </c>
      <c r="S25" s="344"/>
      <c r="T25" s="344"/>
      <c r="U25" s="344"/>
      <c r="V25" s="28"/>
      <c r="W25" s="105">
        <f t="shared" si="5"/>
        <v>0</v>
      </c>
      <c r="X25" s="26"/>
      <c r="Y25" s="27"/>
      <c r="Z25" s="107"/>
      <c r="AA25" s="27"/>
      <c r="AB25" s="27"/>
      <c r="AC25" s="27"/>
      <c r="AD25" s="27"/>
      <c r="AE25" s="105">
        <f t="shared" si="6"/>
        <v>0</v>
      </c>
      <c r="AF25" s="26"/>
      <c r="AG25" s="27"/>
      <c r="AH25" s="107"/>
      <c r="AI25" s="27"/>
      <c r="AJ25" s="27"/>
      <c r="AK25" s="27"/>
      <c r="AL25" s="27"/>
      <c r="AM25" s="105">
        <f t="shared" si="1"/>
        <v>0</v>
      </c>
      <c r="AN25" s="26"/>
      <c r="AO25" s="27"/>
      <c r="AP25" s="107"/>
      <c r="AQ25" s="27"/>
      <c r="AR25" s="27"/>
      <c r="AS25" s="27"/>
      <c r="AT25" s="27"/>
      <c r="AU25" s="105">
        <f t="shared" si="20"/>
        <v>0</v>
      </c>
      <c r="AV25" s="399"/>
      <c r="AW25" s="400"/>
      <c r="AX25" s="107"/>
      <c r="AY25" s="400"/>
      <c r="AZ25" s="400"/>
      <c r="BA25" s="400"/>
      <c r="BB25" s="400"/>
      <c r="BC25" s="105">
        <f t="shared" si="7"/>
        <v>0</v>
      </c>
      <c r="BD25" s="480"/>
      <c r="BE25" s="481"/>
      <c r="BF25" s="107">
        <f t="shared" si="8"/>
        <v>0</v>
      </c>
      <c r="BG25" s="481"/>
      <c r="BH25" s="481"/>
      <c r="BI25" s="481"/>
      <c r="BJ25" s="481"/>
      <c r="BK25" s="105">
        <f t="shared" si="9"/>
        <v>0</v>
      </c>
      <c r="BL25" s="92"/>
      <c r="BO25" s="235">
        <f t="shared" si="12"/>
        <v>0</v>
      </c>
      <c r="BQ25" s="110" t="str">
        <f t="shared" si="10"/>
        <v>-</v>
      </c>
      <c r="BS25" s="504" t="e">
        <f t="shared" si="3"/>
        <v>#VALUE!</v>
      </c>
      <c r="BT25" s="493"/>
    </row>
    <row r="26" spans="1:72" ht="21">
      <c r="A26" s="207">
        <v>23</v>
      </c>
      <c r="B26" s="6" t="s">
        <v>558</v>
      </c>
      <c r="C26" s="6" t="s">
        <v>559</v>
      </c>
      <c r="D26" s="6" t="s">
        <v>560</v>
      </c>
      <c r="E26" s="9">
        <v>36</v>
      </c>
      <c r="F26" s="5">
        <f t="shared" si="18"/>
        <v>36</v>
      </c>
      <c r="G26" s="488"/>
      <c r="H26" s="356"/>
      <c r="I26" s="265"/>
      <c r="J26" s="265"/>
      <c r="K26" s="265"/>
      <c r="L26" s="265"/>
      <c r="M26" s="265"/>
      <c r="N26" s="265"/>
      <c r="O26" s="266"/>
      <c r="P26" s="26"/>
      <c r="Q26" s="27"/>
      <c r="R26" s="107" t="s">
        <v>613</v>
      </c>
      <c r="S26" s="344"/>
      <c r="T26" s="344"/>
      <c r="U26" s="344"/>
      <c r="V26" s="28"/>
      <c r="W26" s="105">
        <f t="shared" si="5"/>
        <v>0</v>
      </c>
      <c r="X26" s="26"/>
      <c r="Y26" s="27"/>
      <c r="Z26" s="107"/>
      <c r="AA26" s="27"/>
      <c r="AB26" s="27"/>
      <c r="AC26" s="27"/>
      <c r="AD26" s="27"/>
      <c r="AE26" s="105">
        <f t="shared" si="6"/>
        <v>0</v>
      </c>
      <c r="AF26" s="26"/>
      <c r="AG26" s="27"/>
      <c r="AH26" s="107"/>
      <c r="AI26" s="27"/>
      <c r="AJ26" s="27"/>
      <c r="AK26" s="27"/>
      <c r="AL26" s="27"/>
      <c r="AM26" s="105">
        <f t="shared" si="1"/>
        <v>0</v>
      </c>
      <c r="AN26" s="26"/>
      <c r="AO26" s="27"/>
      <c r="AP26" s="107"/>
      <c r="AQ26" s="27"/>
      <c r="AR26" s="27"/>
      <c r="AS26" s="27"/>
      <c r="AT26" s="27"/>
      <c r="AU26" s="105">
        <f t="shared" si="20"/>
        <v>0</v>
      </c>
      <c r="AV26" s="399"/>
      <c r="AW26" s="400"/>
      <c r="AX26" s="107"/>
      <c r="AY26" s="400"/>
      <c r="AZ26" s="400"/>
      <c r="BA26" s="400"/>
      <c r="BB26" s="400"/>
      <c r="BC26" s="105">
        <f t="shared" si="7"/>
        <v>0</v>
      </c>
      <c r="BD26" s="480"/>
      <c r="BE26" s="481"/>
      <c r="BF26" s="107">
        <f t="shared" si="8"/>
        <v>0</v>
      </c>
      <c r="BG26" s="481"/>
      <c r="BH26" s="481"/>
      <c r="BI26" s="481"/>
      <c r="BJ26" s="481"/>
      <c r="BK26" s="105">
        <f t="shared" si="9"/>
        <v>0</v>
      </c>
      <c r="BL26" s="92"/>
      <c r="BO26" s="235">
        <f t="shared" si="12"/>
        <v>0</v>
      </c>
      <c r="BQ26" s="110" t="str">
        <f t="shared" si="10"/>
        <v>-</v>
      </c>
      <c r="BS26" s="504" t="e">
        <f t="shared" si="3"/>
        <v>#VALUE!</v>
      </c>
      <c r="BT26" s="493" t="s">
        <v>613</v>
      </c>
    </row>
    <row r="27" spans="1:72" ht="21">
      <c r="A27" s="207">
        <v>24</v>
      </c>
      <c r="B27" s="3" t="s">
        <v>329</v>
      </c>
      <c r="C27" s="3" t="s">
        <v>330</v>
      </c>
      <c r="D27" s="3" t="s">
        <v>26</v>
      </c>
      <c r="E27" s="5" t="s">
        <v>778</v>
      </c>
      <c r="F27" s="5" t="str">
        <f t="shared" si="18"/>
        <v>9</v>
      </c>
      <c r="G27" s="488"/>
      <c r="H27" s="356"/>
      <c r="I27" s="265"/>
      <c r="J27" s="265"/>
      <c r="K27" s="265"/>
      <c r="L27" s="265"/>
      <c r="M27" s="265"/>
      <c r="N27" s="265"/>
      <c r="O27" s="266"/>
      <c r="P27" s="26">
        <v>88</v>
      </c>
      <c r="Q27" s="27">
        <v>9</v>
      </c>
      <c r="R27" s="107">
        <f t="shared" si="14"/>
        <v>79</v>
      </c>
      <c r="S27" s="344"/>
      <c r="T27" s="346" t="s">
        <v>592</v>
      </c>
      <c r="U27" s="346" t="s">
        <v>565</v>
      </c>
      <c r="V27" s="28">
        <v>6</v>
      </c>
      <c r="W27" s="105">
        <f t="shared" si="5"/>
        <v>6</v>
      </c>
      <c r="X27" s="26"/>
      <c r="Y27" s="27"/>
      <c r="Z27" s="107"/>
      <c r="AA27" s="27"/>
      <c r="AB27" s="27"/>
      <c r="AC27" s="27"/>
      <c r="AD27" s="27"/>
      <c r="AE27" s="105">
        <f t="shared" si="6"/>
        <v>6</v>
      </c>
      <c r="AF27" s="26">
        <v>85</v>
      </c>
      <c r="AG27" s="27">
        <v>9</v>
      </c>
      <c r="AH27" s="387">
        <f t="shared" ref="AH27:AH29" si="21">SUM(AF27-AG27)</f>
        <v>76</v>
      </c>
      <c r="AI27" s="27"/>
      <c r="AJ27" s="27"/>
      <c r="AK27" s="27"/>
      <c r="AL27" s="27">
        <v>1</v>
      </c>
      <c r="AM27" s="105">
        <f t="shared" si="1"/>
        <v>7</v>
      </c>
      <c r="AN27" s="26">
        <v>86</v>
      </c>
      <c r="AO27" s="27">
        <v>9</v>
      </c>
      <c r="AP27" s="107">
        <v>77</v>
      </c>
      <c r="AQ27" s="27"/>
      <c r="AR27" s="27">
        <v>3</v>
      </c>
      <c r="AS27" s="27"/>
      <c r="AT27" s="27">
        <v>3</v>
      </c>
      <c r="AU27" s="105">
        <f t="shared" si="20"/>
        <v>10</v>
      </c>
      <c r="AV27" s="399">
        <v>82</v>
      </c>
      <c r="AW27" s="400">
        <v>9</v>
      </c>
      <c r="AX27" s="107">
        <v>73</v>
      </c>
      <c r="AY27" s="400" t="s">
        <v>590</v>
      </c>
      <c r="AZ27" s="400"/>
      <c r="BA27" s="400"/>
      <c r="BB27" s="400">
        <v>6</v>
      </c>
      <c r="BC27" s="105">
        <f t="shared" si="7"/>
        <v>16</v>
      </c>
      <c r="BD27" s="480">
        <v>89</v>
      </c>
      <c r="BE27" s="481">
        <v>9</v>
      </c>
      <c r="BF27" s="107">
        <f t="shared" si="8"/>
        <v>80</v>
      </c>
      <c r="BG27" s="481" t="s">
        <v>593</v>
      </c>
      <c r="BH27" s="481"/>
      <c r="BI27" s="481"/>
      <c r="BJ27" s="481">
        <v>1</v>
      </c>
      <c r="BK27" s="105">
        <f t="shared" si="9"/>
        <v>17</v>
      </c>
      <c r="BL27" s="91"/>
      <c r="BO27" s="109">
        <f t="shared" si="12"/>
        <v>5</v>
      </c>
      <c r="BQ27" s="110">
        <f t="shared" si="10"/>
        <v>86</v>
      </c>
      <c r="BS27" s="494">
        <f t="shared" si="3"/>
        <v>11</v>
      </c>
      <c r="BT27" s="493"/>
    </row>
    <row r="28" spans="1:72" ht="21">
      <c r="A28" s="207">
        <v>25</v>
      </c>
      <c r="B28" s="3" t="s">
        <v>51</v>
      </c>
      <c r="C28" s="3" t="s">
        <v>52</v>
      </c>
      <c r="D28" s="3" t="s">
        <v>53</v>
      </c>
      <c r="E28" s="5" t="s">
        <v>630</v>
      </c>
      <c r="F28" s="5" t="str">
        <f t="shared" si="18"/>
        <v>7</v>
      </c>
      <c r="G28" s="488"/>
      <c r="H28" s="357">
        <v>87</v>
      </c>
      <c r="I28" s="27">
        <v>7</v>
      </c>
      <c r="J28" s="107">
        <v>80</v>
      </c>
      <c r="K28" s="27" t="s">
        <v>613</v>
      </c>
      <c r="L28" s="27"/>
      <c r="M28" s="27"/>
      <c r="N28" s="27">
        <v>2</v>
      </c>
      <c r="O28" s="105">
        <f t="shared" ref="O28:O29" si="22">SUM(N28)</f>
        <v>2</v>
      </c>
      <c r="P28" s="26"/>
      <c r="Q28" s="27"/>
      <c r="R28" s="107">
        <f t="shared" si="14"/>
        <v>0</v>
      </c>
      <c r="S28" s="344"/>
      <c r="T28" s="344"/>
      <c r="U28" s="344"/>
      <c r="V28" s="27"/>
      <c r="W28" s="105">
        <f t="shared" si="5"/>
        <v>2</v>
      </c>
      <c r="X28" s="26">
        <v>88</v>
      </c>
      <c r="Y28" s="27">
        <v>7</v>
      </c>
      <c r="Z28" s="107">
        <v>81</v>
      </c>
      <c r="AA28" s="27"/>
      <c r="AB28" s="27"/>
      <c r="AC28" s="27"/>
      <c r="AD28" s="27">
        <v>3</v>
      </c>
      <c r="AE28" s="105">
        <f t="shared" si="6"/>
        <v>5</v>
      </c>
      <c r="AF28" s="26">
        <v>84</v>
      </c>
      <c r="AG28" s="27">
        <v>7</v>
      </c>
      <c r="AH28" s="387">
        <f t="shared" si="21"/>
        <v>77</v>
      </c>
      <c r="AI28" s="27"/>
      <c r="AJ28" s="27"/>
      <c r="AK28" s="27"/>
      <c r="AL28" s="27">
        <v>1</v>
      </c>
      <c r="AM28" s="105">
        <f t="shared" si="1"/>
        <v>6</v>
      </c>
      <c r="AN28" s="26">
        <v>76</v>
      </c>
      <c r="AO28" s="27">
        <v>7</v>
      </c>
      <c r="AP28" s="107">
        <v>69</v>
      </c>
      <c r="AQ28" s="27" t="s">
        <v>890</v>
      </c>
      <c r="AR28" s="27"/>
      <c r="AS28" s="27">
        <v>8</v>
      </c>
      <c r="AT28" s="27">
        <v>12</v>
      </c>
      <c r="AU28" s="105">
        <f t="shared" si="20"/>
        <v>18</v>
      </c>
      <c r="AV28" s="399">
        <v>85</v>
      </c>
      <c r="AW28" s="400">
        <v>7</v>
      </c>
      <c r="AX28" s="107">
        <v>78</v>
      </c>
      <c r="AY28" s="400" t="s">
        <v>902</v>
      </c>
      <c r="AZ28" s="400" t="s">
        <v>591</v>
      </c>
      <c r="BA28" s="400" t="s">
        <v>563</v>
      </c>
      <c r="BB28" s="400">
        <v>1</v>
      </c>
      <c r="BC28" s="105">
        <f t="shared" si="7"/>
        <v>19</v>
      </c>
      <c r="BD28" s="480">
        <v>85</v>
      </c>
      <c r="BE28" s="481">
        <v>7</v>
      </c>
      <c r="BF28" s="107">
        <f t="shared" si="8"/>
        <v>78</v>
      </c>
      <c r="BG28" s="481" t="s">
        <v>566</v>
      </c>
      <c r="BH28" s="481" t="s">
        <v>566</v>
      </c>
      <c r="BI28" s="481"/>
      <c r="BJ28" s="481">
        <v>6</v>
      </c>
      <c r="BK28" s="105">
        <f t="shared" si="9"/>
        <v>25</v>
      </c>
      <c r="BL28" s="92"/>
      <c r="BO28" s="109">
        <f t="shared" si="12"/>
        <v>6</v>
      </c>
      <c r="BQ28" s="110">
        <f t="shared" si="10"/>
        <v>84.166666666666671</v>
      </c>
      <c r="BS28" s="494">
        <f t="shared" si="3"/>
        <v>10</v>
      </c>
      <c r="BT28" s="493" t="s">
        <v>613</v>
      </c>
    </row>
    <row r="29" spans="1:72" ht="21">
      <c r="A29" s="207">
        <v>26</v>
      </c>
      <c r="B29" s="3" t="s">
        <v>746</v>
      </c>
      <c r="C29" s="3" t="s">
        <v>747</v>
      </c>
      <c r="D29" s="3" t="s">
        <v>748</v>
      </c>
      <c r="E29" s="268" t="s">
        <v>783</v>
      </c>
      <c r="F29" s="5" t="s">
        <v>907</v>
      </c>
      <c r="G29" s="488"/>
      <c r="H29" s="357">
        <v>111</v>
      </c>
      <c r="I29" s="27">
        <v>0</v>
      </c>
      <c r="J29" s="107">
        <v>111</v>
      </c>
      <c r="K29" s="27"/>
      <c r="L29" s="27"/>
      <c r="M29" s="27"/>
      <c r="N29" s="27">
        <v>0</v>
      </c>
      <c r="O29" s="105">
        <f t="shared" si="22"/>
        <v>0</v>
      </c>
      <c r="P29" s="26">
        <v>116</v>
      </c>
      <c r="Q29" s="27">
        <v>0</v>
      </c>
      <c r="R29" s="107">
        <f t="shared" si="14"/>
        <v>116</v>
      </c>
      <c r="S29" s="344"/>
      <c r="T29" s="344"/>
      <c r="U29" s="344"/>
      <c r="V29" s="27">
        <v>0</v>
      </c>
      <c r="W29" s="105">
        <f t="shared" si="5"/>
        <v>0</v>
      </c>
      <c r="X29" s="26">
        <v>106</v>
      </c>
      <c r="Y29" s="27">
        <v>27</v>
      </c>
      <c r="Z29" s="107">
        <v>79</v>
      </c>
      <c r="AA29" s="27"/>
      <c r="AB29" s="27"/>
      <c r="AC29" s="27"/>
      <c r="AD29" s="27">
        <v>4</v>
      </c>
      <c r="AE29" s="105">
        <f t="shared" si="6"/>
        <v>4</v>
      </c>
      <c r="AF29" s="26">
        <v>96</v>
      </c>
      <c r="AG29" s="27">
        <v>27</v>
      </c>
      <c r="AH29" s="387">
        <f t="shared" si="21"/>
        <v>69</v>
      </c>
      <c r="AI29" s="27"/>
      <c r="AJ29" s="27"/>
      <c r="AK29" s="27"/>
      <c r="AL29" s="27">
        <v>9</v>
      </c>
      <c r="AM29" s="105">
        <f t="shared" si="1"/>
        <v>13</v>
      </c>
      <c r="AN29" s="26"/>
      <c r="AO29" s="27"/>
      <c r="AP29" s="107"/>
      <c r="AQ29" s="27"/>
      <c r="AR29" s="27"/>
      <c r="AS29" s="27"/>
      <c r="AT29" s="27"/>
      <c r="AU29" s="105">
        <f t="shared" si="20"/>
        <v>13</v>
      </c>
      <c r="AV29" s="399">
        <v>96</v>
      </c>
      <c r="AW29" s="400">
        <v>27</v>
      </c>
      <c r="AX29" s="275">
        <v>69</v>
      </c>
      <c r="AY29" s="400"/>
      <c r="AZ29" s="400"/>
      <c r="BA29" s="400"/>
      <c r="BB29" s="400">
        <v>13</v>
      </c>
      <c r="BC29" s="105">
        <f t="shared" si="7"/>
        <v>26</v>
      </c>
      <c r="BD29" s="480">
        <v>125</v>
      </c>
      <c r="BE29" s="481">
        <v>24</v>
      </c>
      <c r="BF29" s="107">
        <f t="shared" si="8"/>
        <v>101</v>
      </c>
      <c r="BG29" s="481"/>
      <c r="BH29" s="481"/>
      <c r="BI29" s="481"/>
      <c r="BJ29" s="481">
        <v>1</v>
      </c>
      <c r="BK29" s="105">
        <f t="shared" si="9"/>
        <v>27</v>
      </c>
      <c r="BL29" s="92"/>
      <c r="BO29" s="109">
        <f t="shared" si="12"/>
        <v>6</v>
      </c>
      <c r="BQ29" s="110">
        <f t="shared" si="10"/>
        <v>108.33333333333333</v>
      </c>
      <c r="BS29" s="494">
        <f t="shared" si="3"/>
        <v>29</v>
      </c>
      <c r="BT29" s="493"/>
    </row>
    <row r="30" spans="1:72" ht="21">
      <c r="A30" s="207">
        <v>27</v>
      </c>
      <c r="B30" s="6" t="s">
        <v>54</v>
      </c>
      <c r="C30" s="6" t="s">
        <v>55</v>
      </c>
      <c r="D30" s="6" t="s">
        <v>56</v>
      </c>
      <c r="E30" s="5" t="s">
        <v>595</v>
      </c>
      <c r="F30" s="5" t="str">
        <f t="shared" si="18"/>
        <v>R-27</v>
      </c>
      <c r="G30" s="488"/>
      <c r="H30" s="357">
        <v>106</v>
      </c>
      <c r="I30" s="27">
        <v>27</v>
      </c>
      <c r="J30" s="107">
        <v>79</v>
      </c>
      <c r="K30" s="27"/>
      <c r="L30" s="27"/>
      <c r="M30" s="27"/>
      <c r="N30" s="27">
        <v>3</v>
      </c>
      <c r="O30" s="105">
        <f t="shared" ref="O30" si="23">SUM(N30)</f>
        <v>3</v>
      </c>
      <c r="P30" s="26">
        <v>108</v>
      </c>
      <c r="Q30" s="27">
        <v>27</v>
      </c>
      <c r="R30" s="107">
        <f t="shared" si="14"/>
        <v>81</v>
      </c>
      <c r="S30" s="344"/>
      <c r="T30" s="346" t="s">
        <v>567</v>
      </c>
      <c r="U30" s="344"/>
      <c r="V30" s="27">
        <v>1</v>
      </c>
      <c r="W30" s="105">
        <f t="shared" si="5"/>
        <v>4</v>
      </c>
      <c r="X30" s="26">
        <v>101</v>
      </c>
      <c r="Y30" s="27">
        <v>27</v>
      </c>
      <c r="Z30" s="107">
        <v>74</v>
      </c>
      <c r="AA30" s="27" t="s">
        <v>566</v>
      </c>
      <c r="AB30" s="27"/>
      <c r="AC30" s="27"/>
      <c r="AD30" s="27">
        <v>9</v>
      </c>
      <c r="AE30" s="105">
        <f t="shared" si="6"/>
        <v>13</v>
      </c>
      <c r="AF30" s="26">
        <v>101</v>
      </c>
      <c r="AG30" s="27">
        <v>27</v>
      </c>
      <c r="AH30" s="387">
        <f t="shared" ref="AH30" si="24">SUM(AF30-AG30)</f>
        <v>74</v>
      </c>
      <c r="AI30" s="27"/>
      <c r="AJ30" s="27"/>
      <c r="AK30" s="27"/>
      <c r="AL30" s="27"/>
      <c r="AM30" s="105">
        <f t="shared" si="1"/>
        <v>13</v>
      </c>
      <c r="AN30" s="390">
        <v>94</v>
      </c>
      <c r="AO30" s="27">
        <v>27</v>
      </c>
      <c r="AP30" s="393">
        <v>67</v>
      </c>
      <c r="AQ30" s="27"/>
      <c r="AR30" s="27"/>
      <c r="AS30" s="27"/>
      <c r="AT30" s="27">
        <v>14</v>
      </c>
      <c r="AU30" s="105">
        <f t="shared" si="20"/>
        <v>27</v>
      </c>
      <c r="AV30" s="399">
        <v>100</v>
      </c>
      <c r="AW30" s="400">
        <v>22</v>
      </c>
      <c r="AX30" s="107">
        <v>78</v>
      </c>
      <c r="AY30" s="400"/>
      <c r="AZ30" s="400"/>
      <c r="BA30" s="400" t="s">
        <v>565</v>
      </c>
      <c r="BB30" s="400">
        <v>1</v>
      </c>
      <c r="BC30" s="105">
        <f t="shared" si="7"/>
        <v>28</v>
      </c>
      <c r="BD30" s="480">
        <v>111</v>
      </c>
      <c r="BE30" s="481">
        <v>22</v>
      </c>
      <c r="BF30" s="107">
        <f t="shared" si="8"/>
        <v>89</v>
      </c>
      <c r="BG30" s="481"/>
      <c r="BH30" s="481"/>
      <c r="BI30" s="481" t="s">
        <v>563</v>
      </c>
      <c r="BJ30" s="481">
        <v>1</v>
      </c>
      <c r="BK30" s="105">
        <f t="shared" si="9"/>
        <v>29</v>
      </c>
      <c r="BL30" s="92"/>
      <c r="BO30" s="414">
        <f t="shared" si="12"/>
        <v>7</v>
      </c>
      <c r="BQ30" s="110">
        <f t="shared" si="10"/>
        <v>103</v>
      </c>
      <c r="BS30" s="494">
        <f t="shared" si="3"/>
        <v>25</v>
      </c>
      <c r="BT30" s="493"/>
    </row>
    <row r="31" spans="1:72" ht="21">
      <c r="A31" s="207">
        <v>28</v>
      </c>
      <c r="B31" s="3" t="s">
        <v>460</v>
      </c>
      <c r="C31" s="3" t="s">
        <v>323</v>
      </c>
      <c r="D31" s="3" t="s">
        <v>461</v>
      </c>
      <c r="E31" s="9">
        <v>22</v>
      </c>
      <c r="F31" s="5">
        <f t="shared" si="18"/>
        <v>22</v>
      </c>
      <c r="G31" s="489"/>
      <c r="H31" s="356"/>
      <c r="I31" s="265"/>
      <c r="J31" s="265"/>
      <c r="K31" s="265"/>
      <c r="L31" s="265"/>
      <c r="M31" s="265"/>
      <c r="N31" s="265"/>
      <c r="O31" s="266"/>
      <c r="P31" s="26"/>
      <c r="Q31" s="27"/>
      <c r="R31" s="107" t="s">
        <v>613</v>
      </c>
      <c r="S31" s="344"/>
      <c r="T31" s="344"/>
      <c r="U31" s="344"/>
      <c r="V31" s="27"/>
      <c r="W31" s="105">
        <f t="shared" si="5"/>
        <v>0</v>
      </c>
      <c r="X31" s="26"/>
      <c r="Y31" s="27"/>
      <c r="Z31" s="107"/>
      <c r="AA31" s="27"/>
      <c r="AB31" s="27"/>
      <c r="AC31" s="27"/>
      <c r="AD31" s="27"/>
      <c r="AE31" s="105">
        <f t="shared" si="6"/>
        <v>0</v>
      </c>
      <c r="AF31" s="26"/>
      <c r="AG31" s="27"/>
      <c r="AH31" s="107"/>
      <c r="AI31" s="27"/>
      <c r="AJ31" s="27"/>
      <c r="AK31" s="27"/>
      <c r="AL31" s="27"/>
      <c r="AM31" s="105">
        <f t="shared" si="1"/>
        <v>0</v>
      </c>
      <c r="AN31" s="26"/>
      <c r="AO31" s="27"/>
      <c r="AP31" s="107"/>
      <c r="AQ31" s="27"/>
      <c r="AR31" s="27"/>
      <c r="AS31" s="27"/>
      <c r="AT31" s="27"/>
      <c r="AU31" s="105">
        <f t="shared" si="20"/>
        <v>0</v>
      </c>
      <c r="AV31" s="399"/>
      <c r="AW31" s="400"/>
      <c r="AX31" s="107"/>
      <c r="AY31" s="400"/>
      <c r="AZ31" s="400"/>
      <c r="BA31" s="400"/>
      <c r="BB31" s="400"/>
      <c r="BC31" s="105">
        <f t="shared" si="7"/>
        <v>0</v>
      </c>
      <c r="BD31" s="480"/>
      <c r="BE31" s="481"/>
      <c r="BF31" s="107">
        <f t="shared" si="8"/>
        <v>0</v>
      </c>
      <c r="BG31" s="481"/>
      <c r="BH31" s="481"/>
      <c r="BI31" s="481"/>
      <c r="BJ31" s="481"/>
      <c r="BK31" s="105">
        <f t="shared" si="9"/>
        <v>0</v>
      </c>
      <c r="BL31" s="92"/>
      <c r="BO31" s="235">
        <f t="shared" si="12"/>
        <v>0</v>
      </c>
      <c r="BQ31" s="110" t="str">
        <f t="shared" si="10"/>
        <v>-</v>
      </c>
      <c r="BS31" s="504" t="e">
        <f t="shared" si="3"/>
        <v>#VALUE!</v>
      </c>
      <c r="BT31" s="493"/>
    </row>
    <row r="32" spans="1:72" ht="20.25" customHeight="1">
      <c r="A32" s="207">
        <v>29</v>
      </c>
      <c r="B32" s="209" t="s">
        <v>787</v>
      </c>
      <c r="C32" s="209" t="s">
        <v>641</v>
      </c>
      <c r="D32" s="209" t="s">
        <v>6</v>
      </c>
      <c r="E32" s="9" t="s">
        <v>783</v>
      </c>
      <c r="F32" s="268" t="s">
        <v>843</v>
      </c>
      <c r="G32" s="489"/>
      <c r="H32" s="357"/>
      <c r="I32" s="27"/>
      <c r="J32" s="107"/>
      <c r="K32" s="27"/>
      <c r="L32" s="27"/>
      <c r="M32" s="27"/>
      <c r="N32" s="27"/>
      <c r="O32" s="105"/>
      <c r="P32" s="26">
        <v>101</v>
      </c>
      <c r="Q32" s="27"/>
      <c r="R32" s="107">
        <v>101</v>
      </c>
      <c r="S32" s="344"/>
      <c r="T32" s="344"/>
      <c r="U32" s="344"/>
      <c r="V32" s="27"/>
      <c r="W32" s="105">
        <f t="shared" si="5"/>
        <v>0</v>
      </c>
      <c r="X32" s="26">
        <v>102</v>
      </c>
      <c r="Y32" s="27"/>
      <c r="Z32" s="107"/>
      <c r="AA32" s="27" t="s">
        <v>567</v>
      </c>
      <c r="AB32" s="27"/>
      <c r="AC32" s="27"/>
      <c r="AD32" s="27"/>
      <c r="AE32" s="105">
        <f t="shared" si="6"/>
        <v>0</v>
      </c>
      <c r="AF32" s="26">
        <v>100</v>
      </c>
      <c r="AG32" s="27">
        <v>19</v>
      </c>
      <c r="AH32" s="387">
        <f t="shared" ref="AH32" si="25">SUM(AF32-AG32)</f>
        <v>81</v>
      </c>
      <c r="AI32" s="27"/>
      <c r="AJ32" s="27"/>
      <c r="AK32" s="27"/>
      <c r="AL32" s="27">
        <v>1</v>
      </c>
      <c r="AM32" s="105">
        <f t="shared" si="1"/>
        <v>1</v>
      </c>
      <c r="AN32" s="26">
        <v>97</v>
      </c>
      <c r="AO32" s="27" t="s">
        <v>843</v>
      </c>
      <c r="AP32" s="107">
        <v>78</v>
      </c>
      <c r="AQ32" s="27"/>
      <c r="AR32" s="27"/>
      <c r="AS32" s="27"/>
      <c r="AT32" s="27">
        <v>1</v>
      </c>
      <c r="AU32" s="105">
        <f t="shared" si="20"/>
        <v>2</v>
      </c>
      <c r="AV32" s="399"/>
      <c r="AW32" s="400"/>
      <c r="AX32" s="107"/>
      <c r="AY32" s="400"/>
      <c r="AZ32" s="400"/>
      <c r="BA32" s="400"/>
      <c r="BB32" s="400"/>
      <c r="BC32" s="105">
        <f t="shared" si="7"/>
        <v>2</v>
      </c>
      <c r="BD32" s="480">
        <v>101</v>
      </c>
      <c r="BE32" s="481">
        <v>19</v>
      </c>
      <c r="BF32" s="107">
        <f t="shared" si="8"/>
        <v>82</v>
      </c>
      <c r="BG32" s="481"/>
      <c r="BH32" s="481"/>
      <c r="BI32" s="481"/>
      <c r="BJ32" s="481">
        <v>1</v>
      </c>
      <c r="BK32" s="105">
        <f t="shared" si="9"/>
        <v>3</v>
      </c>
      <c r="BL32" s="92"/>
      <c r="BO32" s="109">
        <f t="shared" si="12"/>
        <v>5</v>
      </c>
      <c r="BQ32" s="110">
        <f t="shared" si="10"/>
        <v>100.2</v>
      </c>
      <c r="BS32" s="494">
        <f t="shared" si="3"/>
        <v>23</v>
      </c>
      <c r="BT32" s="493"/>
    </row>
    <row r="33" spans="1:72" ht="20.25" customHeight="1">
      <c r="A33" s="207">
        <v>30</v>
      </c>
      <c r="B33" s="209" t="s">
        <v>846</v>
      </c>
      <c r="C33" s="209" t="s">
        <v>847</v>
      </c>
      <c r="D33" s="209" t="s">
        <v>848</v>
      </c>
      <c r="E33" s="11" t="s">
        <v>783</v>
      </c>
      <c r="F33" s="268" t="s">
        <v>783</v>
      </c>
      <c r="G33" s="489"/>
      <c r="H33" s="357"/>
      <c r="I33" s="362"/>
      <c r="J33" s="107"/>
      <c r="K33" s="362"/>
      <c r="L33" s="362"/>
      <c r="M33" s="362"/>
      <c r="N33" s="362"/>
      <c r="O33" s="105"/>
      <c r="P33" s="361"/>
      <c r="Q33" s="362"/>
      <c r="R33" s="107"/>
      <c r="S33" s="344"/>
      <c r="T33" s="344"/>
      <c r="U33" s="344"/>
      <c r="V33" s="362"/>
      <c r="W33" s="105">
        <f t="shared" si="5"/>
        <v>0</v>
      </c>
      <c r="X33" s="361"/>
      <c r="Y33" s="362"/>
      <c r="Z33" s="107"/>
      <c r="AA33" s="362"/>
      <c r="AB33" s="362"/>
      <c r="AC33" s="362"/>
      <c r="AD33" s="362"/>
      <c r="AE33" s="105">
        <f t="shared" si="6"/>
        <v>0</v>
      </c>
      <c r="AF33" s="361">
        <v>102</v>
      </c>
      <c r="AG33" s="362"/>
      <c r="AH33" s="107">
        <v>102</v>
      </c>
      <c r="AI33" s="362" t="s">
        <v>587</v>
      </c>
      <c r="AJ33" s="400" t="s">
        <v>587</v>
      </c>
      <c r="AK33" s="362"/>
      <c r="AL33" s="362"/>
      <c r="AM33" s="105">
        <f t="shared" si="1"/>
        <v>0</v>
      </c>
      <c r="AN33" s="361"/>
      <c r="AO33" s="362"/>
      <c r="AP33" s="107"/>
      <c r="AQ33" s="362"/>
      <c r="AR33" s="362"/>
      <c r="AS33" s="362"/>
      <c r="AT33" s="362"/>
      <c r="AU33" s="105">
        <f t="shared" si="20"/>
        <v>0</v>
      </c>
      <c r="AV33" s="399"/>
      <c r="AW33" s="400"/>
      <c r="AX33" s="107"/>
      <c r="AY33" s="400"/>
      <c r="AZ33" s="400"/>
      <c r="BA33" s="400"/>
      <c r="BB33" s="400"/>
      <c r="BC33" s="105">
        <f t="shared" si="7"/>
        <v>0</v>
      </c>
      <c r="BD33" s="480"/>
      <c r="BE33" s="481"/>
      <c r="BF33" s="107">
        <f t="shared" si="8"/>
        <v>0</v>
      </c>
      <c r="BG33" s="481"/>
      <c r="BH33" s="481"/>
      <c r="BI33" s="481"/>
      <c r="BJ33" s="481"/>
      <c r="BK33" s="105">
        <f t="shared" si="9"/>
        <v>0</v>
      </c>
      <c r="BL33" s="92"/>
      <c r="BO33" s="235">
        <f t="shared" si="12"/>
        <v>1</v>
      </c>
      <c r="BQ33" s="110">
        <f t="shared" si="10"/>
        <v>102</v>
      </c>
      <c r="BS33" s="504">
        <f t="shared" si="3"/>
        <v>24</v>
      </c>
      <c r="BT33" s="493"/>
    </row>
    <row r="34" spans="1:72" ht="21">
      <c r="A34" s="207">
        <v>31</v>
      </c>
      <c r="B34" s="3" t="s">
        <v>62</v>
      </c>
      <c r="C34" s="3" t="s">
        <v>63</v>
      </c>
      <c r="D34" s="3" t="s">
        <v>18</v>
      </c>
      <c r="E34" s="100" t="s">
        <v>688</v>
      </c>
      <c r="F34" s="5" t="s">
        <v>909</v>
      </c>
      <c r="G34" s="488"/>
      <c r="H34" s="357">
        <v>94</v>
      </c>
      <c r="I34" s="27">
        <v>13</v>
      </c>
      <c r="J34" s="107">
        <v>81</v>
      </c>
      <c r="K34" s="27"/>
      <c r="L34" s="27"/>
      <c r="M34" s="27"/>
      <c r="N34" s="27">
        <v>1</v>
      </c>
      <c r="O34" s="105">
        <f t="shared" ref="O34:O36" si="26">SUM(N34)</f>
        <v>1</v>
      </c>
      <c r="P34" s="26"/>
      <c r="Q34" s="27"/>
      <c r="R34" s="107" t="s">
        <v>613</v>
      </c>
      <c r="S34" s="344"/>
      <c r="T34" s="344"/>
      <c r="U34" s="344"/>
      <c r="V34" s="27"/>
      <c r="W34" s="105">
        <f t="shared" si="5"/>
        <v>1</v>
      </c>
      <c r="X34" s="26">
        <v>99</v>
      </c>
      <c r="Y34" s="27">
        <v>13</v>
      </c>
      <c r="Z34" s="107">
        <v>86</v>
      </c>
      <c r="AA34" s="27"/>
      <c r="AB34" s="27"/>
      <c r="AC34" s="27"/>
      <c r="AD34" s="27">
        <v>1</v>
      </c>
      <c r="AE34" s="105">
        <f t="shared" si="6"/>
        <v>2</v>
      </c>
      <c r="AF34" s="26">
        <v>108</v>
      </c>
      <c r="AG34" s="27">
        <v>13</v>
      </c>
      <c r="AH34" s="387">
        <f t="shared" ref="AH34" si="27">SUM(AF34-AG34)</f>
        <v>95</v>
      </c>
      <c r="AI34" s="27"/>
      <c r="AJ34" s="27"/>
      <c r="AK34" s="27"/>
      <c r="AL34" s="27">
        <v>1</v>
      </c>
      <c r="AM34" s="105">
        <f t="shared" si="1"/>
        <v>3</v>
      </c>
      <c r="AN34" s="26">
        <v>104</v>
      </c>
      <c r="AO34" s="27">
        <v>14</v>
      </c>
      <c r="AP34" s="107">
        <v>90</v>
      </c>
      <c r="AQ34" s="27">
        <v>2</v>
      </c>
      <c r="AR34" s="27">
        <v>6</v>
      </c>
      <c r="AS34" s="27"/>
      <c r="AT34" s="27">
        <v>1</v>
      </c>
      <c r="AU34" s="105">
        <f t="shared" si="20"/>
        <v>4</v>
      </c>
      <c r="AV34" s="399">
        <v>111</v>
      </c>
      <c r="AW34" s="400">
        <v>14</v>
      </c>
      <c r="AX34" s="107">
        <v>97</v>
      </c>
      <c r="AY34" s="400"/>
      <c r="AZ34" s="400"/>
      <c r="BA34" s="400"/>
      <c r="BB34" s="400">
        <v>1</v>
      </c>
      <c r="BC34" s="105">
        <f t="shared" si="7"/>
        <v>5</v>
      </c>
      <c r="BD34" s="480"/>
      <c r="BE34" s="481"/>
      <c r="BF34" s="107">
        <f t="shared" si="8"/>
        <v>0</v>
      </c>
      <c r="BG34" s="481"/>
      <c r="BH34" s="481"/>
      <c r="BI34" s="350"/>
      <c r="BJ34" s="481"/>
      <c r="BK34" s="105">
        <f t="shared" si="9"/>
        <v>5</v>
      </c>
      <c r="BL34" s="91"/>
      <c r="BO34" s="109">
        <f t="shared" si="12"/>
        <v>5</v>
      </c>
      <c r="BQ34" s="110">
        <f t="shared" si="10"/>
        <v>103.2</v>
      </c>
      <c r="BS34" s="494">
        <f t="shared" si="3"/>
        <v>25</v>
      </c>
      <c r="BT34" s="493" t="s">
        <v>613</v>
      </c>
    </row>
    <row r="35" spans="1:72" ht="21">
      <c r="A35" s="207">
        <v>32</v>
      </c>
      <c r="B35" s="3" t="s">
        <v>136</v>
      </c>
      <c r="C35" s="3" t="s">
        <v>137</v>
      </c>
      <c r="D35" s="3" t="s">
        <v>462</v>
      </c>
      <c r="E35" s="5">
        <v>17</v>
      </c>
      <c r="F35" s="5" t="s">
        <v>833</v>
      </c>
      <c r="G35" s="488"/>
      <c r="H35" s="357">
        <v>97</v>
      </c>
      <c r="I35" s="27">
        <v>17</v>
      </c>
      <c r="J35" s="107">
        <v>80</v>
      </c>
      <c r="K35" s="27"/>
      <c r="L35" s="27"/>
      <c r="M35" s="27"/>
      <c r="N35" s="27">
        <v>1</v>
      </c>
      <c r="O35" s="105">
        <f t="shared" si="26"/>
        <v>1</v>
      </c>
      <c r="P35" s="26">
        <v>92</v>
      </c>
      <c r="Q35" s="27">
        <v>17</v>
      </c>
      <c r="R35" s="107">
        <f t="shared" si="14"/>
        <v>75</v>
      </c>
      <c r="S35" s="344"/>
      <c r="T35" s="344"/>
      <c r="U35" s="344"/>
      <c r="V35" s="27">
        <v>11</v>
      </c>
      <c r="W35" s="105">
        <f t="shared" si="5"/>
        <v>12</v>
      </c>
      <c r="X35" s="26">
        <v>85</v>
      </c>
      <c r="Y35" s="27">
        <v>17</v>
      </c>
      <c r="Z35" s="275">
        <v>68</v>
      </c>
      <c r="AA35" s="27"/>
      <c r="AB35" s="27"/>
      <c r="AC35" s="27"/>
      <c r="AD35" s="27">
        <v>13</v>
      </c>
      <c r="AE35" s="105">
        <f t="shared" si="6"/>
        <v>25</v>
      </c>
      <c r="AF35" s="26"/>
      <c r="AG35" s="27"/>
      <c r="AH35" s="107"/>
      <c r="AI35" s="27"/>
      <c r="AJ35" s="27"/>
      <c r="AK35" s="27"/>
      <c r="AL35" s="27"/>
      <c r="AM35" s="105">
        <f t="shared" si="1"/>
        <v>25</v>
      </c>
      <c r="AN35" s="26">
        <v>92</v>
      </c>
      <c r="AO35" s="27">
        <v>17</v>
      </c>
      <c r="AP35" s="107">
        <v>75</v>
      </c>
      <c r="AQ35" s="27"/>
      <c r="AR35" s="27"/>
      <c r="AS35" s="27"/>
      <c r="AT35" s="27">
        <v>5</v>
      </c>
      <c r="AU35" s="105">
        <f t="shared" si="20"/>
        <v>30</v>
      </c>
      <c r="AV35" s="399"/>
      <c r="AW35" s="400"/>
      <c r="AX35" s="107"/>
      <c r="AY35" s="400"/>
      <c r="AZ35" s="400"/>
      <c r="BA35" s="400"/>
      <c r="BB35" s="400"/>
      <c r="BC35" s="105">
        <f t="shared" si="7"/>
        <v>30</v>
      </c>
      <c r="BD35" s="480"/>
      <c r="BE35" s="481"/>
      <c r="BF35" s="107">
        <f t="shared" si="8"/>
        <v>0</v>
      </c>
      <c r="BG35" s="481"/>
      <c r="BH35" s="481"/>
      <c r="BI35" s="481"/>
      <c r="BJ35" s="481"/>
      <c r="BK35" s="105">
        <f t="shared" si="9"/>
        <v>30</v>
      </c>
      <c r="BL35" s="92"/>
      <c r="BO35" s="109">
        <f t="shared" si="12"/>
        <v>4</v>
      </c>
      <c r="BQ35" s="110">
        <f t="shared" si="10"/>
        <v>91.5</v>
      </c>
      <c r="BS35" s="494">
        <f t="shared" si="3"/>
        <v>16</v>
      </c>
      <c r="BT35" s="493"/>
    </row>
    <row r="36" spans="1:72" ht="21">
      <c r="A36" s="207">
        <v>33</v>
      </c>
      <c r="B36" s="3" t="s">
        <v>463</v>
      </c>
      <c r="C36" s="3" t="s">
        <v>377</v>
      </c>
      <c r="D36" s="3" t="s">
        <v>378</v>
      </c>
      <c r="E36" s="9">
        <v>27</v>
      </c>
      <c r="F36" s="5" t="s">
        <v>908</v>
      </c>
      <c r="G36" s="489"/>
      <c r="H36" s="357">
        <v>112</v>
      </c>
      <c r="I36" s="27">
        <v>27</v>
      </c>
      <c r="J36" s="107">
        <v>85</v>
      </c>
      <c r="K36" s="27"/>
      <c r="L36" s="27"/>
      <c r="M36" s="27"/>
      <c r="N36" s="27">
        <v>1</v>
      </c>
      <c r="O36" s="105">
        <f t="shared" si="26"/>
        <v>1</v>
      </c>
      <c r="P36" s="26"/>
      <c r="Q36" s="27"/>
      <c r="R36" s="107" t="s">
        <v>613</v>
      </c>
      <c r="S36" s="344"/>
      <c r="T36" s="344"/>
      <c r="U36" s="344"/>
      <c r="V36" s="27"/>
      <c r="W36" s="105">
        <f t="shared" si="5"/>
        <v>1</v>
      </c>
      <c r="X36" s="26">
        <v>119</v>
      </c>
      <c r="Y36" s="27">
        <v>27</v>
      </c>
      <c r="Z36" s="107">
        <v>92</v>
      </c>
      <c r="AA36" s="27"/>
      <c r="AB36" s="27"/>
      <c r="AC36" s="27"/>
      <c r="AD36" s="27">
        <v>1</v>
      </c>
      <c r="AE36" s="105">
        <f t="shared" si="6"/>
        <v>2</v>
      </c>
      <c r="AF36" s="26">
        <v>97</v>
      </c>
      <c r="AG36" s="27">
        <v>28</v>
      </c>
      <c r="AH36" s="387">
        <f t="shared" ref="AH36" si="28">SUM(AF36-AG36)</f>
        <v>69</v>
      </c>
      <c r="AI36" s="27" t="s">
        <v>652</v>
      </c>
      <c r="AJ36" s="27"/>
      <c r="AK36" s="27"/>
      <c r="AL36" s="27">
        <v>8</v>
      </c>
      <c r="AM36" s="105">
        <f t="shared" si="1"/>
        <v>10</v>
      </c>
      <c r="AN36" s="26">
        <v>121</v>
      </c>
      <c r="AO36" s="27">
        <v>28</v>
      </c>
      <c r="AP36" s="107">
        <v>93</v>
      </c>
      <c r="AQ36" s="27"/>
      <c r="AR36" s="27"/>
      <c r="AS36" s="27"/>
      <c r="AT36" s="27">
        <v>1</v>
      </c>
      <c r="AU36" s="105">
        <f t="shared" si="20"/>
        <v>11</v>
      </c>
      <c r="AV36" s="399">
        <v>96</v>
      </c>
      <c r="AW36" s="400">
        <v>29</v>
      </c>
      <c r="AX36" s="291">
        <v>67</v>
      </c>
      <c r="AY36" s="400" t="s">
        <v>587</v>
      </c>
      <c r="AZ36" s="400" t="s">
        <v>587</v>
      </c>
      <c r="BA36" s="400"/>
      <c r="BB36" s="400">
        <v>14</v>
      </c>
      <c r="BC36" s="105">
        <f t="shared" si="7"/>
        <v>25</v>
      </c>
      <c r="BD36" s="480"/>
      <c r="BE36" s="481"/>
      <c r="BF36" s="107">
        <f t="shared" si="8"/>
        <v>0</v>
      </c>
      <c r="BG36" s="481"/>
      <c r="BH36" s="481"/>
      <c r="BI36" s="481"/>
      <c r="BJ36" s="481"/>
      <c r="BK36" s="105">
        <f t="shared" si="9"/>
        <v>25</v>
      </c>
      <c r="BL36" s="92"/>
      <c r="BO36" s="109">
        <f t="shared" si="12"/>
        <v>5</v>
      </c>
      <c r="BQ36" s="110">
        <f t="shared" si="10"/>
        <v>109</v>
      </c>
      <c r="BS36" s="494">
        <f t="shared" si="3"/>
        <v>30</v>
      </c>
      <c r="BT36" s="493"/>
    </row>
    <row r="37" spans="1:72" ht="21">
      <c r="A37" s="207">
        <v>34</v>
      </c>
      <c r="B37" s="3" t="s">
        <v>108</v>
      </c>
      <c r="C37" s="3" t="s">
        <v>109</v>
      </c>
      <c r="D37" s="3" t="s">
        <v>110</v>
      </c>
      <c r="E37" s="9">
        <v>28</v>
      </c>
      <c r="F37" s="5">
        <f t="shared" si="18"/>
        <v>28</v>
      </c>
      <c r="G37" s="488"/>
      <c r="H37" s="356"/>
      <c r="I37" s="265"/>
      <c r="J37" s="265"/>
      <c r="K37" s="265"/>
      <c r="L37" s="265"/>
      <c r="M37" s="265"/>
      <c r="N37" s="265"/>
      <c r="O37" s="266"/>
      <c r="P37" s="26">
        <v>100</v>
      </c>
      <c r="Q37" s="27"/>
      <c r="R37" s="107">
        <f t="shared" si="14"/>
        <v>100</v>
      </c>
      <c r="S37" s="344"/>
      <c r="T37" s="344"/>
      <c r="U37" s="344"/>
      <c r="V37" s="27">
        <v>0</v>
      </c>
      <c r="W37" s="105">
        <f t="shared" si="5"/>
        <v>0</v>
      </c>
      <c r="X37" s="26"/>
      <c r="Y37" s="27"/>
      <c r="Z37" s="107"/>
      <c r="AA37" s="27"/>
      <c r="AB37" s="27"/>
      <c r="AC37" s="27"/>
      <c r="AD37" s="27"/>
      <c r="AE37" s="105">
        <f t="shared" si="6"/>
        <v>0</v>
      </c>
      <c r="AF37" s="26"/>
      <c r="AG37" s="27"/>
      <c r="AH37" s="107"/>
      <c r="AI37" s="27"/>
      <c r="AJ37" s="27"/>
      <c r="AK37" s="27"/>
      <c r="AL37" s="27"/>
      <c r="AM37" s="105">
        <f t="shared" si="1"/>
        <v>0</v>
      </c>
      <c r="AN37" s="26"/>
      <c r="AO37" s="27"/>
      <c r="AP37" s="107"/>
      <c r="AQ37" s="27"/>
      <c r="AR37" s="27"/>
      <c r="AS37" s="27"/>
      <c r="AT37" s="27"/>
      <c r="AU37" s="105">
        <f t="shared" si="20"/>
        <v>0</v>
      </c>
      <c r="AV37" s="399"/>
      <c r="AW37" s="400"/>
      <c r="AX37" s="107"/>
      <c r="AY37" s="400"/>
      <c r="AZ37" s="400"/>
      <c r="BA37" s="400"/>
      <c r="BB37" s="400"/>
      <c r="BC37" s="105">
        <f t="shared" si="7"/>
        <v>0</v>
      </c>
      <c r="BD37" s="480"/>
      <c r="BE37" s="481"/>
      <c r="BF37" s="107">
        <f t="shared" si="8"/>
        <v>0</v>
      </c>
      <c r="BG37" s="481"/>
      <c r="BH37" s="481"/>
      <c r="BI37" s="481"/>
      <c r="BJ37" s="481"/>
      <c r="BK37" s="105">
        <f t="shared" si="9"/>
        <v>0</v>
      </c>
      <c r="BL37" s="92"/>
      <c r="BO37" s="235">
        <f t="shared" si="12"/>
        <v>1</v>
      </c>
      <c r="BQ37" s="110">
        <f t="shared" si="10"/>
        <v>100</v>
      </c>
      <c r="BS37" s="504">
        <f t="shared" si="3"/>
        <v>22</v>
      </c>
      <c r="BT37" s="493"/>
    </row>
    <row r="38" spans="1:72" ht="21">
      <c r="A38" s="207">
        <v>35</v>
      </c>
      <c r="B38" s="3" t="s">
        <v>130</v>
      </c>
      <c r="C38" s="3" t="s">
        <v>131</v>
      </c>
      <c r="D38" s="3" t="s">
        <v>132</v>
      </c>
      <c r="E38" s="9">
        <v>16</v>
      </c>
      <c r="F38" s="5">
        <f t="shared" si="18"/>
        <v>16</v>
      </c>
      <c r="G38" s="489"/>
      <c r="H38" s="356"/>
      <c r="I38" s="265"/>
      <c r="J38" s="265"/>
      <c r="K38" s="265"/>
      <c r="L38" s="265"/>
      <c r="M38" s="265"/>
      <c r="N38" s="265"/>
      <c r="O38" s="266"/>
      <c r="P38" s="26"/>
      <c r="Q38" s="27"/>
      <c r="R38" s="107" t="s">
        <v>613</v>
      </c>
      <c r="S38" s="344"/>
      <c r="T38" s="344"/>
      <c r="U38" s="344"/>
      <c r="V38" s="27"/>
      <c r="W38" s="105">
        <f t="shared" si="5"/>
        <v>0</v>
      </c>
      <c r="X38" s="26"/>
      <c r="Y38" s="27"/>
      <c r="Z38" s="107"/>
      <c r="AA38" s="27"/>
      <c r="AB38" s="27"/>
      <c r="AC38" s="27"/>
      <c r="AD38" s="27"/>
      <c r="AE38" s="105">
        <f t="shared" si="6"/>
        <v>0</v>
      </c>
      <c r="AF38" s="26"/>
      <c r="AG38" s="27"/>
      <c r="AH38" s="107"/>
      <c r="AI38" s="27"/>
      <c r="AJ38" s="27"/>
      <c r="AK38" s="27"/>
      <c r="AL38" s="27"/>
      <c r="AM38" s="105">
        <f t="shared" si="1"/>
        <v>0</v>
      </c>
      <c r="AN38" s="26"/>
      <c r="AO38" s="27"/>
      <c r="AP38" s="107"/>
      <c r="AQ38" s="27"/>
      <c r="AR38" s="27"/>
      <c r="AS38" s="27"/>
      <c r="AT38" s="27"/>
      <c r="AU38" s="105">
        <f t="shared" si="20"/>
        <v>0</v>
      </c>
      <c r="AV38" s="399"/>
      <c r="AW38" s="400"/>
      <c r="AX38" s="107"/>
      <c r="AY38" s="400"/>
      <c r="AZ38" s="400"/>
      <c r="BA38" s="400"/>
      <c r="BB38" s="400"/>
      <c r="BC38" s="105">
        <f t="shared" si="7"/>
        <v>0</v>
      </c>
      <c r="BD38" s="480"/>
      <c r="BE38" s="481"/>
      <c r="BF38" s="107">
        <f t="shared" si="8"/>
        <v>0</v>
      </c>
      <c r="BG38" s="481"/>
      <c r="BH38" s="481"/>
      <c r="BI38" s="481"/>
      <c r="BJ38" s="481"/>
      <c r="BK38" s="105">
        <f t="shared" si="9"/>
        <v>0</v>
      </c>
      <c r="BL38" s="92"/>
      <c r="BO38" s="235">
        <f t="shared" si="12"/>
        <v>0</v>
      </c>
      <c r="BQ38" s="110" t="str">
        <f t="shared" si="10"/>
        <v>-</v>
      </c>
      <c r="BS38" s="504" t="e">
        <f t="shared" si="3"/>
        <v>#VALUE!</v>
      </c>
      <c r="BT38" s="493"/>
    </row>
    <row r="39" spans="1:72" ht="21">
      <c r="A39" s="207">
        <v>36</v>
      </c>
      <c r="B39" s="3" t="s">
        <v>744</v>
      </c>
      <c r="C39" s="3" t="s">
        <v>745</v>
      </c>
      <c r="D39" s="3" t="s">
        <v>18</v>
      </c>
      <c r="E39" s="268" t="s">
        <v>783</v>
      </c>
      <c r="F39" s="268" t="s">
        <v>839</v>
      </c>
      <c r="G39" s="489"/>
      <c r="H39" s="357">
        <v>128</v>
      </c>
      <c r="I39" s="27"/>
      <c r="J39" s="107">
        <v>128</v>
      </c>
      <c r="K39" s="27"/>
      <c r="L39" s="27"/>
      <c r="M39" s="27"/>
      <c r="N39" s="27"/>
      <c r="O39" s="105"/>
      <c r="P39" s="26">
        <v>123</v>
      </c>
      <c r="Q39" s="27"/>
      <c r="R39" s="107">
        <f t="shared" si="14"/>
        <v>123</v>
      </c>
      <c r="S39" s="344"/>
      <c r="T39" s="344"/>
      <c r="U39" s="344"/>
      <c r="V39" s="27">
        <v>0</v>
      </c>
      <c r="W39" s="105">
        <f t="shared" si="5"/>
        <v>0</v>
      </c>
      <c r="X39" s="26">
        <v>145</v>
      </c>
      <c r="Y39" s="27">
        <v>35</v>
      </c>
      <c r="Z39" s="107">
        <v>110</v>
      </c>
      <c r="AA39" s="27"/>
      <c r="AB39" s="27"/>
      <c r="AC39" s="27"/>
      <c r="AD39" s="27">
        <v>1</v>
      </c>
      <c r="AE39" s="105">
        <f t="shared" si="6"/>
        <v>1</v>
      </c>
      <c r="AF39" s="26"/>
      <c r="AG39" s="27"/>
      <c r="AH39" s="107"/>
      <c r="AI39" s="27"/>
      <c r="AJ39" s="27"/>
      <c r="AK39" s="27"/>
      <c r="AL39" s="27"/>
      <c r="AM39" s="105">
        <f t="shared" si="1"/>
        <v>1</v>
      </c>
      <c r="AN39" s="26"/>
      <c r="AO39" s="27"/>
      <c r="AP39" s="107"/>
      <c r="AQ39" s="27"/>
      <c r="AR39" s="27"/>
      <c r="AS39" s="27"/>
      <c r="AT39" s="27"/>
      <c r="AU39" s="105">
        <f t="shared" si="20"/>
        <v>1</v>
      </c>
      <c r="AV39" s="399">
        <v>126</v>
      </c>
      <c r="AW39" s="400">
        <v>35</v>
      </c>
      <c r="AX39" s="107">
        <v>91</v>
      </c>
      <c r="AY39" s="400"/>
      <c r="AZ39" s="400"/>
      <c r="BA39" s="400"/>
      <c r="BB39" s="400">
        <v>1</v>
      </c>
      <c r="BC39" s="105">
        <f t="shared" si="7"/>
        <v>2</v>
      </c>
      <c r="BD39" s="480">
        <v>124</v>
      </c>
      <c r="BE39" s="481">
        <v>36</v>
      </c>
      <c r="BF39" s="107">
        <f t="shared" si="8"/>
        <v>88</v>
      </c>
      <c r="BG39" s="481" t="s">
        <v>567</v>
      </c>
      <c r="BH39" s="481" t="s">
        <v>567</v>
      </c>
      <c r="BI39" s="481"/>
      <c r="BJ39" s="481">
        <v>1</v>
      </c>
      <c r="BK39" s="105">
        <f t="shared" si="9"/>
        <v>3</v>
      </c>
      <c r="BL39" s="92"/>
      <c r="BO39" s="109">
        <f t="shared" ref="BO39:BO70" si="29">COUNT(H39,P39,X39,AF39,AN39,AV39,BD39)</f>
        <v>5</v>
      </c>
      <c r="BQ39" s="110">
        <f t="shared" si="10"/>
        <v>129.19999999999999</v>
      </c>
      <c r="BS39" s="497">
        <f t="shared" si="3"/>
        <v>46</v>
      </c>
      <c r="BT39" s="498" t="s">
        <v>733</v>
      </c>
    </row>
    <row r="40" spans="1:72" ht="21">
      <c r="A40" s="207">
        <v>37</v>
      </c>
      <c r="B40" s="3" t="s">
        <v>67</v>
      </c>
      <c r="C40" s="3" t="s">
        <v>68</v>
      </c>
      <c r="D40" s="3" t="s">
        <v>6</v>
      </c>
      <c r="E40" s="9" t="s">
        <v>779</v>
      </c>
      <c r="F40" s="287" t="s">
        <v>840</v>
      </c>
      <c r="G40" s="488"/>
      <c r="H40" s="357">
        <v>122</v>
      </c>
      <c r="I40" s="27">
        <v>30</v>
      </c>
      <c r="J40" s="107">
        <v>92</v>
      </c>
      <c r="K40" s="27"/>
      <c r="L40" s="27"/>
      <c r="M40" s="27"/>
      <c r="N40" s="27">
        <v>1</v>
      </c>
      <c r="O40" s="105">
        <f t="shared" ref="O40:O41" si="30">SUM(N40)</f>
        <v>1</v>
      </c>
      <c r="P40" s="26">
        <v>127</v>
      </c>
      <c r="Q40" s="27">
        <v>31</v>
      </c>
      <c r="R40" s="107">
        <f t="shared" si="14"/>
        <v>96</v>
      </c>
      <c r="S40" s="344"/>
      <c r="T40" s="344"/>
      <c r="U40" s="344"/>
      <c r="V40" s="27">
        <v>1</v>
      </c>
      <c r="W40" s="105">
        <f t="shared" si="5"/>
        <v>2</v>
      </c>
      <c r="X40" s="26">
        <v>120</v>
      </c>
      <c r="Y40" s="27">
        <v>33</v>
      </c>
      <c r="Z40" s="107">
        <v>87</v>
      </c>
      <c r="AA40" s="27"/>
      <c r="AB40" s="27"/>
      <c r="AC40" s="27"/>
      <c r="AD40" s="27">
        <v>1</v>
      </c>
      <c r="AE40" s="105">
        <f t="shared" si="6"/>
        <v>3</v>
      </c>
      <c r="AF40" s="26">
        <v>114</v>
      </c>
      <c r="AG40" s="27">
        <v>33</v>
      </c>
      <c r="AH40" s="387">
        <f t="shared" ref="AH40:AH46" si="31">SUM(AF40-AG40)</f>
        <v>81</v>
      </c>
      <c r="AI40" s="27"/>
      <c r="AJ40" s="27" t="s">
        <v>567</v>
      </c>
      <c r="AK40" s="27"/>
      <c r="AL40" s="27">
        <v>1</v>
      </c>
      <c r="AM40" s="105">
        <f t="shared" si="1"/>
        <v>4</v>
      </c>
      <c r="AN40" s="26">
        <v>118</v>
      </c>
      <c r="AO40" s="27">
        <v>33</v>
      </c>
      <c r="AP40" s="107">
        <v>85</v>
      </c>
      <c r="AQ40" s="27"/>
      <c r="AR40" s="27"/>
      <c r="AS40" s="27"/>
      <c r="AT40" s="27">
        <v>1</v>
      </c>
      <c r="AU40" s="105">
        <f t="shared" si="20"/>
        <v>5</v>
      </c>
      <c r="AV40" s="399">
        <v>108</v>
      </c>
      <c r="AW40" s="400">
        <v>33</v>
      </c>
      <c r="AX40" s="107">
        <v>75</v>
      </c>
      <c r="AY40" s="400"/>
      <c r="AZ40" s="400"/>
      <c r="BA40" s="400"/>
      <c r="BB40" s="400">
        <v>3</v>
      </c>
      <c r="BC40" s="105">
        <f t="shared" si="7"/>
        <v>8</v>
      </c>
      <c r="BD40" s="480">
        <v>111</v>
      </c>
      <c r="BE40" s="481">
        <v>33</v>
      </c>
      <c r="BF40" s="107">
        <f t="shared" si="8"/>
        <v>78</v>
      </c>
      <c r="BG40" s="481"/>
      <c r="BH40" s="481"/>
      <c r="BI40" s="481" t="s">
        <v>565</v>
      </c>
      <c r="BJ40" s="481">
        <v>4</v>
      </c>
      <c r="BK40" s="105">
        <f t="shared" si="9"/>
        <v>12</v>
      </c>
      <c r="BL40" s="92"/>
      <c r="BO40" s="414">
        <f t="shared" si="29"/>
        <v>7</v>
      </c>
      <c r="BQ40" s="110">
        <f t="shared" si="10"/>
        <v>117.14285714285714</v>
      </c>
      <c r="BS40" s="497">
        <f t="shared" si="3"/>
        <v>36</v>
      </c>
      <c r="BT40" s="498" t="s">
        <v>733</v>
      </c>
    </row>
    <row r="41" spans="1:72" ht="21">
      <c r="A41" s="207">
        <v>38</v>
      </c>
      <c r="B41" s="101" t="s">
        <v>70</v>
      </c>
      <c r="C41" s="101" t="s">
        <v>71</v>
      </c>
      <c r="D41" s="101" t="s">
        <v>72</v>
      </c>
      <c r="E41" s="9">
        <v>36</v>
      </c>
      <c r="F41" s="5">
        <f t="shared" si="18"/>
        <v>36</v>
      </c>
      <c r="G41" s="488"/>
      <c r="H41" s="357">
        <v>129</v>
      </c>
      <c r="I41" s="27">
        <v>36</v>
      </c>
      <c r="J41" s="107">
        <v>93</v>
      </c>
      <c r="K41" s="27"/>
      <c r="L41" s="27"/>
      <c r="M41" s="27"/>
      <c r="N41" s="27">
        <v>1</v>
      </c>
      <c r="O41" s="105">
        <f t="shared" si="30"/>
        <v>1</v>
      </c>
      <c r="P41" s="26">
        <v>116</v>
      </c>
      <c r="Q41" s="27">
        <v>36</v>
      </c>
      <c r="R41" s="107">
        <f t="shared" si="14"/>
        <v>80</v>
      </c>
      <c r="S41" s="344"/>
      <c r="T41" s="344"/>
      <c r="U41" s="344"/>
      <c r="V41" s="27">
        <v>4</v>
      </c>
      <c r="W41" s="105">
        <f t="shared" si="5"/>
        <v>5</v>
      </c>
      <c r="X41" s="26">
        <v>114</v>
      </c>
      <c r="Y41" s="27">
        <v>36</v>
      </c>
      <c r="Z41" s="107">
        <v>78</v>
      </c>
      <c r="AA41" s="27"/>
      <c r="AB41" s="27"/>
      <c r="AC41" s="27"/>
      <c r="AD41" s="27">
        <v>5</v>
      </c>
      <c r="AE41" s="105">
        <f t="shared" si="6"/>
        <v>10</v>
      </c>
      <c r="AF41" s="26">
        <v>131</v>
      </c>
      <c r="AG41" s="27">
        <v>36</v>
      </c>
      <c r="AH41" s="387">
        <f t="shared" si="31"/>
        <v>95</v>
      </c>
      <c r="AI41" s="27"/>
      <c r="AJ41" s="27"/>
      <c r="AK41" s="27"/>
      <c r="AL41" s="27">
        <v>1</v>
      </c>
      <c r="AM41" s="105">
        <f t="shared" si="1"/>
        <v>11</v>
      </c>
      <c r="AN41" s="26">
        <v>132</v>
      </c>
      <c r="AO41" s="27">
        <v>36</v>
      </c>
      <c r="AP41" s="107">
        <v>96</v>
      </c>
      <c r="AQ41" s="27"/>
      <c r="AR41" s="27"/>
      <c r="AS41" s="27"/>
      <c r="AT41" s="27">
        <v>1</v>
      </c>
      <c r="AU41" s="105">
        <f t="shared" si="20"/>
        <v>12</v>
      </c>
      <c r="AV41" s="399"/>
      <c r="AW41" s="400"/>
      <c r="AX41" s="107"/>
      <c r="AY41" s="400"/>
      <c r="AZ41" s="400"/>
      <c r="BA41" s="400"/>
      <c r="BB41" s="400"/>
      <c r="BC41" s="105">
        <f t="shared" si="7"/>
        <v>12</v>
      </c>
      <c r="BD41" s="480">
        <v>144</v>
      </c>
      <c r="BE41" s="481">
        <v>36</v>
      </c>
      <c r="BF41" s="107">
        <f t="shared" si="8"/>
        <v>108</v>
      </c>
      <c r="BG41" s="481"/>
      <c r="BH41" s="481"/>
      <c r="BI41" s="481"/>
      <c r="BJ41" s="481">
        <v>1</v>
      </c>
      <c r="BK41" s="105">
        <f t="shared" si="9"/>
        <v>13</v>
      </c>
      <c r="BL41" s="92"/>
      <c r="BO41" s="109">
        <f t="shared" si="29"/>
        <v>6</v>
      </c>
      <c r="BQ41" s="110">
        <f t="shared" si="10"/>
        <v>127.66666666666667</v>
      </c>
      <c r="BS41" s="497">
        <f t="shared" si="3"/>
        <v>45</v>
      </c>
      <c r="BT41" s="498" t="s">
        <v>733</v>
      </c>
    </row>
    <row r="42" spans="1:72" ht="21">
      <c r="A42" s="207">
        <v>39</v>
      </c>
      <c r="B42" s="263" t="s">
        <v>773</v>
      </c>
      <c r="C42" s="263" t="s">
        <v>737</v>
      </c>
      <c r="D42" s="262" t="s">
        <v>18</v>
      </c>
      <c r="E42" s="268" t="s">
        <v>783</v>
      </c>
      <c r="F42" s="5" t="s">
        <v>783</v>
      </c>
      <c r="G42" s="488"/>
      <c r="H42" s="357">
        <v>104</v>
      </c>
      <c r="I42" s="27"/>
      <c r="J42" s="107">
        <v>104</v>
      </c>
      <c r="K42" s="27"/>
      <c r="L42" s="347" t="s">
        <v>587</v>
      </c>
      <c r="M42" s="27"/>
      <c r="N42" s="27"/>
      <c r="O42" s="105"/>
      <c r="P42" s="26"/>
      <c r="Q42" s="27"/>
      <c r="R42" s="107" t="s">
        <v>613</v>
      </c>
      <c r="S42" s="344"/>
      <c r="T42" s="344"/>
      <c r="U42" s="344"/>
      <c r="V42" s="27"/>
      <c r="W42" s="105">
        <f t="shared" si="5"/>
        <v>0</v>
      </c>
      <c r="X42" s="26"/>
      <c r="Y42" s="27"/>
      <c r="Z42" s="107"/>
      <c r="AA42" s="27"/>
      <c r="AB42" s="27"/>
      <c r="AC42" s="27"/>
      <c r="AD42" s="27"/>
      <c r="AE42" s="105">
        <f t="shared" si="6"/>
        <v>0</v>
      </c>
      <c r="AF42" s="26"/>
      <c r="AG42" s="27"/>
      <c r="AH42" s="107"/>
      <c r="AI42" s="27"/>
      <c r="AJ42" s="27"/>
      <c r="AK42" s="27"/>
      <c r="AL42" s="27"/>
      <c r="AM42" s="105">
        <f t="shared" si="1"/>
        <v>0</v>
      </c>
      <c r="AN42" s="26"/>
      <c r="AO42" s="27"/>
      <c r="AP42" s="107"/>
      <c r="AQ42" s="27"/>
      <c r="AR42" s="27"/>
      <c r="AS42" s="27"/>
      <c r="AT42" s="27"/>
      <c r="AU42" s="105">
        <f t="shared" si="20"/>
        <v>0</v>
      </c>
      <c r="AV42" s="399"/>
      <c r="AW42" s="400"/>
      <c r="AX42" s="107"/>
      <c r="AY42" s="400"/>
      <c r="AZ42" s="400"/>
      <c r="BA42" s="400"/>
      <c r="BB42" s="400"/>
      <c r="BC42" s="105">
        <f t="shared" si="7"/>
        <v>0</v>
      </c>
      <c r="BD42" s="480"/>
      <c r="BE42" s="481"/>
      <c r="BF42" s="107">
        <f t="shared" si="8"/>
        <v>0</v>
      </c>
      <c r="BG42" s="481"/>
      <c r="BH42" s="481"/>
      <c r="BI42" s="481"/>
      <c r="BJ42" s="481"/>
      <c r="BK42" s="105">
        <f t="shared" si="9"/>
        <v>0</v>
      </c>
      <c r="BL42" s="92"/>
      <c r="BO42" s="235">
        <f t="shared" si="29"/>
        <v>1</v>
      </c>
      <c r="BQ42" s="110">
        <f t="shared" si="10"/>
        <v>104</v>
      </c>
      <c r="BS42" s="504">
        <f t="shared" si="3"/>
        <v>26</v>
      </c>
      <c r="BT42" s="493"/>
    </row>
    <row r="43" spans="1:72" ht="21">
      <c r="A43" s="207">
        <v>40</v>
      </c>
      <c r="B43" s="101" t="s">
        <v>73</v>
      </c>
      <c r="C43" s="101" t="s">
        <v>74</v>
      </c>
      <c r="D43" s="101" t="s">
        <v>75</v>
      </c>
      <c r="E43" s="9">
        <v>14</v>
      </c>
      <c r="F43" s="5" t="s">
        <v>832</v>
      </c>
      <c r="G43" s="488"/>
      <c r="H43" s="356"/>
      <c r="I43" s="265"/>
      <c r="J43" s="265"/>
      <c r="K43" s="265"/>
      <c r="L43" s="265"/>
      <c r="M43" s="265"/>
      <c r="N43" s="265"/>
      <c r="O43" s="266"/>
      <c r="P43" s="26">
        <v>92</v>
      </c>
      <c r="Q43" s="27">
        <v>14</v>
      </c>
      <c r="R43" s="107">
        <f t="shared" si="14"/>
        <v>78</v>
      </c>
      <c r="S43" s="344"/>
      <c r="T43" s="344"/>
      <c r="U43" s="344"/>
      <c r="V43" s="27">
        <v>9</v>
      </c>
      <c r="W43" s="105">
        <f t="shared" si="5"/>
        <v>9</v>
      </c>
      <c r="X43" s="26">
        <v>82</v>
      </c>
      <c r="Y43" s="27">
        <v>14</v>
      </c>
      <c r="Z43" s="274">
        <v>68</v>
      </c>
      <c r="AA43" s="27"/>
      <c r="AB43" s="27"/>
      <c r="AC43" s="27"/>
      <c r="AD43" s="27">
        <v>15</v>
      </c>
      <c r="AE43" s="105">
        <f t="shared" si="6"/>
        <v>24</v>
      </c>
      <c r="AF43" s="26">
        <v>83</v>
      </c>
      <c r="AG43" s="27">
        <v>10</v>
      </c>
      <c r="AH43" s="387">
        <f t="shared" si="31"/>
        <v>73</v>
      </c>
      <c r="AI43" s="27" t="s">
        <v>868</v>
      </c>
      <c r="AJ43" s="27"/>
      <c r="AK43" s="27"/>
      <c r="AL43" s="27">
        <v>6</v>
      </c>
      <c r="AM43" s="105">
        <f t="shared" si="1"/>
        <v>30</v>
      </c>
      <c r="AN43" s="26">
        <v>87</v>
      </c>
      <c r="AO43" s="27">
        <v>10</v>
      </c>
      <c r="AP43" s="107">
        <v>77</v>
      </c>
      <c r="AQ43" s="27">
        <v>13</v>
      </c>
      <c r="AR43" s="27"/>
      <c r="AS43" s="27"/>
      <c r="AT43" s="27">
        <v>2</v>
      </c>
      <c r="AU43" s="105">
        <f t="shared" si="20"/>
        <v>32</v>
      </c>
      <c r="AV43" s="399"/>
      <c r="AW43" s="400"/>
      <c r="AX43" s="107"/>
      <c r="AY43" s="400"/>
      <c r="AZ43" s="400"/>
      <c r="BA43" s="400"/>
      <c r="BB43" s="400"/>
      <c r="BC43" s="105">
        <f t="shared" si="7"/>
        <v>32</v>
      </c>
      <c r="BD43" s="480">
        <v>91</v>
      </c>
      <c r="BE43" s="481">
        <v>10</v>
      </c>
      <c r="BF43" s="107">
        <f t="shared" si="8"/>
        <v>81</v>
      </c>
      <c r="BG43" s="481"/>
      <c r="BH43" s="481"/>
      <c r="BI43" s="481"/>
      <c r="BJ43" s="481">
        <v>1</v>
      </c>
      <c r="BK43" s="105">
        <f t="shared" si="9"/>
        <v>33</v>
      </c>
      <c r="BL43" s="92"/>
      <c r="BO43" s="109">
        <f t="shared" si="29"/>
        <v>5</v>
      </c>
      <c r="BQ43" s="110">
        <f t="shared" si="10"/>
        <v>87</v>
      </c>
      <c r="BS43" s="495">
        <f>ROUND((BQ43-72)*0.8*0.8,0)</f>
        <v>10</v>
      </c>
      <c r="BT43" s="496" t="s">
        <v>934</v>
      </c>
    </row>
    <row r="44" spans="1:72" ht="21">
      <c r="A44" s="207">
        <v>41</v>
      </c>
      <c r="B44" s="233" t="s">
        <v>77</v>
      </c>
      <c r="C44" s="233" t="s">
        <v>78</v>
      </c>
      <c r="D44" s="233" t="s">
        <v>79</v>
      </c>
      <c r="E44" s="9">
        <v>11</v>
      </c>
      <c r="F44" s="5">
        <f>E44</f>
        <v>11</v>
      </c>
      <c r="G44" s="488"/>
      <c r="H44" s="357">
        <v>86</v>
      </c>
      <c r="I44" s="27">
        <v>11</v>
      </c>
      <c r="J44" s="107">
        <v>75</v>
      </c>
      <c r="K44" s="27"/>
      <c r="L44" s="27"/>
      <c r="M44" s="347" t="s">
        <v>759</v>
      </c>
      <c r="N44" s="27">
        <v>9</v>
      </c>
      <c r="O44" s="105">
        <f t="shared" ref="O44:O45" si="32">SUM(N44)</f>
        <v>9</v>
      </c>
      <c r="P44" s="26">
        <v>90</v>
      </c>
      <c r="Q44" s="27">
        <v>11</v>
      </c>
      <c r="R44" s="107">
        <f t="shared" si="14"/>
        <v>79</v>
      </c>
      <c r="S44" s="346" t="s">
        <v>802</v>
      </c>
      <c r="T44" s="344"/>
      <c r="U44" s="346" t="s">
        <v>563</v>
      </c>
      <c r="V44" s="27">
        <v>5</v>
      </c>
      <c r="W44" s="105">
        <f t="shared" si="5"/>
        <v>14</v>
      </c>
      <c r="X44" s="26">
        <v>89</v>
      </c>
      <c r="Y44" s="27">
        <v>11</v>
      </c>
      <c r="Z44" s="107">
        <v>78</v>
      </c>
      <c r="AA44" s="27" t="s">
        <v>818</v>
      </c>
      <c r="AB44" s="27"/>
      <c r="AC44" s="27" t="s">
        <v>563</v>
      </c>
      <c r="AD44" s="27">
        <v>6</v>
      </c>
      <c r="AE44" s="105">
        <f t="shared" si="6"/>
        <v>20</v>
      </c>
      <c r="AF44" s="373">
        <v>86</v>
      </c>
      <c r="AG44" s="374">
        <v>11</v>
      </c>
      <c r="AH44" s="387">
        <f t="shared" si="31"/>
        <v>75</v>
      </c>
      <c r="AI44" s="374" t="s">
        <v>687</v>
      </c>
      <c r="AJ44" s="374"/>
      <c r="AK44" s="374"/>
      <c r="AL44" s="374">
        <v>1</v>
      </c>
      <c r="AM44" s="105">
        <f t="shared" si="1"/>
        <v>21</v>
      </c>
      <c r="AN44" s="392">
        <v>78</v>
      </c>
      <c r="AO44" s="374">
        <v>11</v>
      </c>
      <c r="AP44" s="274">
        <v>67</v>
      </c>
      <c r="AQ44" s="374"/>
      <c r="AR44" s="374"/>
      <c r="AS44" s="374"/>
      <c r="AT44" s="374">
        <v>15</v>
      </c>
      <c r="AU44" s="105">
        <f t="shared" si="20"/>
        <v>36</v>
      </c>
      <c r="AV44" s="399"/>
      <c r="AW44" s="400"/>
      <c r="AX44" s="107"/>
      <c r="AY44" s="400"/>
      <c r="AZ44" s="400"/>
      <c r="BA44" s="400"/>
      <c r="BB44" s="400"/>
      <c r="BC44" s="105">
        <f t="shared" si="7"/>
        <v>36</v>
      </c>
      <c r="BD44" s="480">
        <v>86</v>
      </c>
      <c r="BE44" s="481">
        <v>7</v>
      </c>
      <c r="BF44" s="107">
        <f t="shared" si="8"/>
        <v>79</v>
      </c>
      <c r="BG44" s="481" t="s">
        <v>902</v>
      </c>
      <c r="BH44" s="481" t="s">
        <v>591</v>
      </c>
      <c r="BI44" s="481" t="s">
        <v>565</v>
      </c>
      <c r="BJ44" s="481">
        <v>3</v>
      </c>
      <c r="BK44" s="105">
        <f t="shared" si="9"/>
        <v>39</v>
      </c>
      <c r="BL44" s="92"/>
      <c r="BO44" s="109">
        <f t="shared" si="29"/>
        <v>6</v>
      </c>
      <c r="BQ44" s="110">
        <f t="shared" si="10"/>
        <v>85.833333333333329</v>
      </c>
      <c r="BS44" s="495">
        <f>ROUND((BQ44-72)*0.8*0.8,0)</f>
        <v>9</v>
      </c>
      <c r="BT44" s="496" t="s">
        <v>729</v>
      </c>
    </row>
    <row r="45" spans="1:72" ht="21">
      <c r="A45" s="207">
        <v>42</v>
      </c>
      <c r="B45" s="101" t="s">
        <v>111</v>
      </c>
      <c r="C45" s="101" t="s">
        <v>112</v>
      </c>
      <c r="D45" s="101" t="s">
        <v>113</v>
      </c>
      <c r="E45" s="9">
        <v>15</v>
      </c>
      <c r="F45" s="5" t="s">
        <v>841</v>
      </c>
      <c r="G45" s="489"/>
      <c r="H45" s="357">
        <v>91</v>
      </c>
      <c r="I45" s="27" t="s">
        <v>738</v>
      </c>
      <c r="J45" s="107">
        <v>76</v>
      </c>
      <c r="K45" s="27" t="s">
        <v>565</v>
      </c>
      <c r="L45" s="27"/>
      <c r="M45" s="27"/>
      <c r="N45" s="27">
        <v>5</v>
      </c>
      <c r="O45" s="105">
        <f t="shared" si="32"/>
        <v>5</v>
      </c>
      <c r="P45" s="26">
        <v>87</v>
      </c>
      <c r="Q45" s="27">
        <v>15</v>
      </c>
      <c r="R45" s="274">
        <f t="shared" si="14"/>
        <v>72</v>
      </c>
      <c r="S45" s="344"/>
      <c r="T45" s="344"/>
      <c r="U45" s="344"/>
      <c r="V45" s="27">
        <v>15</v>
      </c>
      <c r="W45" s="105">
        <f t="shared" si="5"/>
        <v>20</v>
      </c>
      <c r="X45" s="26">
        <v>99</v>
      </c>
      <c r="Y45" s="27">
        <v>12</v>
      </c>
      <c r="Z45" s="107">
        <v>87</v>
      </c>
      <c r="AA45" s="27"/>
      <c r="AB45" s="27"/>
      <c r="AC45" s="27"/>
      <c r="AD45" s="27">
        <v>1</v>
      </c>
      <c r="AE45" s="105">
        <f t="shared" si="6"/>
        <v>21</v>
      </c>
      <c r="AF45" s="26">
        <v>89</v>
      </c>
      <c r="AG45" s="27">
        <v>12</v>
      </c>
      <c r="AH45" s="387">
        <f t="shared" si="31"/>
        <v>77</v>
      </c>
      <c r="AI45" s="27"/>
      <c r="AJ45" s="27"/>
      <c r="AK45" s="27"/>
      <c r="AL45" s="27">
        <v>1</v>
      </c>
      <c r="AM45" s="105">
        <f t="shared" si="1"/>
        <v>22</v>
      </c>
      <c r="AN45" s="26">
        <v>89</v>
      </c>
      <c r="AO45" s="27" t="s">
        <v>785</v>
      </c>
      <c r="AP45" s="107">
        <v>77</v>
      </c>
      <c r="AQ45" s="27" t="s">
        <v>889</v>
      </c>
      <c r="AR45" s="27"/>
      <c r="AS45" s="27"/>
      <c r="AT45" s="27">
        <v>1</v>
      </c>
      <c r="AU45" s="105">
        <f t="shared" si="20"/>
        <v>23</v>
      </c>
      <c r="AV45" s="399">
        <v>94</v>
      </c>
      <c r="AW45" s="400" t="s">
        <v>785</v>
      </c>
      <c r="AX45" s="107">
        <v>82</v>
      </c>
      <c r="AY45" s="400" t="s">
        <v>899</v>
      </c>
      <c r="AZ45" s="400"/>
      <c r="BA45" s="400"/>
      <c r="BB45" s="400">
        <v>1</v>
      </c>
      <c r="BC45" s="105">
        <f t="shared" si="7"/>
        <v>24</v>
      </c>
      <c r="BD45" s="480">
        <v>89</v>
      </c>
      <c r="BE45" s="481">
        <v>12</v>
      </c>
      <c r="BF45" s="107">
        <f t="shared" si="8"/>
        <v>77</v>
      </c>
      <c r="BG45" s="481" t="s">
        <v>587</v>
      </c>
      <c r="BH45" s="481"/>
      <c r="BI45" s="481"/>
      <c r="BJ45" s="481">
        <v>8</v>
      </c>
      <c r="BK45" s="105">
        <f t="shared" si="9"/>
        <v>32</v>
      </c>
      <c r="BL45" s="92"/>
      <c r="BO45" s="414">
        <f t="shared" si="29"/>
        <v>7</v>
      </c>
      <c r="BQ45" s="110">
        <f t="shared" si="10"/>
        <v>91.142857142857139</v>
      </c>
      <c r="BS45" s="495">
        <f>ROUND((BQ45-72)*0.8*0.8,0)</f>
        <v>12</v>
      </c>
      <c r="BT45" s="496" t="s">
        <v>730</v>
      </c>
    </row>
    <row r="46" spans="1:72" ht="21">
      <c r="A46" s="207">
        <v>43</v>
      </c>
      <c r="B46" s="3" t="s">
        <v>83</v>
      </c>
      <c r="C46" s="3" t="s">
        <v>84</v>
      </c>
      <c r="D46" s="3" t="s">
        <v>261</v>
      </c>
      <c r="E46" s="5" t="s">
        <v>771</v>
      </c>
      <c r="F46" s="5" t="str">
        <f t="shared" ref="F46:F53" si="33">E46</f>
        <v>20</v>
      </c>
      <c r="G46" s="489"/>
      <c r="H46" s="356"/>
      <c r="I46" s="265"/>
      <c r="J46" s="265"/>
      <c r="K46" s="265"/>
      <c r="L46" s="265"/>
      <c r="M46" s="265"/>
      <c r="N46" s="265"/>
      <c r="O46" s="266"/>
      <c r="P46" s="26"/>
      <c r="Q46" s="27"/>
      <c r="R46" s="107" t="s">
        <v>613</v>
      </c>
      <c r="S46" s="344"/>
      <c r="T46" s="344"/>
      <c r="U46" s="344"/>
      <c r="V46" s="27"/>
      <c r="W46" s="105">
        <f t="shared" si="5"/>
        <v>0</v>
      </c>
      <c r="X46" s="26"/>
      <c r="Y46" s="27"/>
      <c r="Z46" s="107"/>
      <c r="AA46" s="27"/>
      <c r="AB46" s="27"/>
      <c r="AC46" s="27"/>
      <c r="AD46" s="27"/>
      <c r="AE46" s="105">
        <f t="shared" si="6"/>
        <v>0</v>
      </c>
      <c r="AF46" s="26">
        <v>103</v>
      </c>
      <c r="AG46" s="27">
        <v>20</v>
      </c>
      <c r="AH46" s="387">
        <f t="shared" si="31"/>
        <v>83</v>
      </c>
      <c r="AI46" s="27"/>
      <c r="AJ46" s="27"/>
      <c r="AK46" s="27"/>
      <c r="AL46" s="27">
        <v>1</v>
      </c>
      <c r="AM46" s="105">
        <f t="shared" si="1"/>
        <v>1</v>
      </c>
      <c r="AN46" s="26">
        <v>99</v>
      </c>
      <c r="AO46" s="27">
        <v>20</v>
      </c>
      <c r="AP46" s="107">
        <v>79</v>
      </c>
      <c r="AQ46" s="27"/>
      <c r="AR46" s="27"/>
      <c r="AS46" s="27"/>
      <c r="AT46" s="27">
        <v>1</v>
      </c>
      <c r="AU46" s="105">
        <f t="shared" si="20"/>
        <v>2</v>
      </c>
      <c r="AV46" s="399"/>
      <c r="AW46" s="400"/>
      <c r="AX46" s="107"/>
      <c r="AY46" s="400"/>
      <c r="AZ46" s="400"/>
      <c r="BA46" s="400"/>
      <c r="BB46" s="400"/>
      <c r="BC46" s="105">
        <f t="shared" si="7"/>
        <v>2</v>
      </c>
      <c r="BD46" s="480">
        <v>92</v>
      </c>
      <c r="BE46" s="481">
        <v>20</v>
      </c>
      <c r="BF46" s="275">
        <f t="shared" si="8"/>
        <v>72</v>
      </c>
      <c r="BG46" s="481"/>
      <c r="BH46" s="481"/>
      <c r="BI46" s="481"/>
      <c r="BJ46" s="481">
        <v>13</v>
      </c>
      <c r="BK46" s="105">
        <f t="shared" si="9"/>
        <v>15</v>
      </c>
      <c r="BL46" s="92"/>
      <c r="BO46" s="109">
        <f t="shared" si="29"/>
        <v>3</v>
      </c>
      <c r="BQ46" s="110">
        <f t="shared" si="10"/>
        <v>98</v>
      </c>
      <c r="BS46" s="494">
        <f t="shared" si="3"/>
        <v>21</v>
      </c>
      <c r="BT46" s="493" t="s">
        <v>613</v>
      </c>
    </row>
    <row r="47" spans="1:72" ht="20.25" customHeight="1">
      <c r="A47" s="207">
        <v>44</v>
      </c>
      <c r="B47" s="270" t="s">
        <v>742</v>
      </c>
      <c r="C47" s="270" t="s">
        <v>743</v>
      </c>
      <c r="D47" s="263" t="s">
        <v>26</v>
      </c>
      <c r="E47" s="9" t="s">
        <v>561</v>
      </c>
      <c r="F47" s="268" t="s">
        <v>714</v>
      </c>
      <c r="G47" s="489"/>
      <c r="H47" s="357">
        <v>101</v>
      </c>
      <c r="I47" s="27"/>
      <c r="J47" s="107">
        <v>101</v>
      </c>
      <c r="K47" s="27"/>
      <c r="L47" s="27"/>
      <c r="M47" s="27"/>
      <c r="N47" s="27"/>
      <c r="O47" s="105"/>
      <c r="P47" s="26">
        <v>123</v>
      </c>
      <c r="Q47" s="27"/>
      <c r="R47" s="107">
        <v>123</v>
      </c>
      <c r="S47" s="344"/>
      <c r="T47" s="344"/>
      <c r="U47" s="344"/>
      <c r="V47" s="27"/>
      <c r="W47" s="105">
        <f t="shared" si="5"/>
        <v>0</v>
      </c>
      <c r="X47" s="26"/>
      <c r="Y47" s="27">
        <v>101</v>
      </c>
      <c r="Z47" s="107"/>
      <c r="AA47" s="27"/>
      <c r="AB47" s="27"/>
      <c r="AC47" s="27"/>
      <c r="AD47" s="27"/>
      <c r="AE47" s="105">
        <f t="shared" si="6"/>
        <v>0</v>
      </c>
      <c r="AF47" s="373">
        <v>100</v>
      </c>
      <c r="AG47" s="374">
        <v>26</v>
      </c>
      <c r="AH47" s="387">
        <f>SUM(AF47-AG47)</f>
        <v>74</v>
      </c>
      <c r="AI47" s="374"/>
      <c r="AJ47" s="374"/>
      <c r="AK47" s="374"/>
      <c r="AL47" s="374">
        <v>2</v>
      </c>
      <c r="AM47" s="105">
        <f t="shared" si="1"/>
        <v>2</v>
      </c>
      <c r="AN47" s="26">
        <v>104</v>
      </c>
      <c r="AO47" s="27">
        <v>26</v>
      </c>
      <c r="AP47" s="107">
        <v>78</v>
      </c>
      <c r="AQ47" s="27"/>
      <c r="AR47" s="27"/>
      <c r="AS47" s="27"/>
      <c r="AT47" s="27">
        <v>1</v>
      </c>
      <c r="AU47" s="105">
        <f t="shared" si="20"/>
        <v>3</v>
      </c>
      <c r="AV47" s="399">
        <v>102</v>
      </c>
      <c r="AW47" s="400">
        <v>26</v>
      </c>
      <c r="AX47" s="107">
        <v>76</v>
      </c>
      <c r="AY47" s="400" t="s">
        <v>587</v>
      </c>
      <c r="AZ47" s="400"/>
      <c r="BA47" s="400"/>
      <c r="BB47" s="400">
        <v>2</v>
      </c>
      <c r="BC47" s="105">
        <f t="shared" si="7"/>
        <v>5</v>
      </c>
      <c r="BD47" s="480">
        <v>112</v>
      </c>
      <c r="BE47" s="481">
        <v>26</v>
      </c>
      <c r="BF47" s="107">
        <f t="shared" si="8"/>
        <v>86</v>
      </c>
      <c r="BG47" s="481"/>
      <c r="BH47" s="481"/>
      <c r="BI47" s="481"/>
      <c r="BJ47" s="481">
        <v>1</v>
      </c>
      <c r="BK47" s="105">
        <f t="shared" si="9"/>
        <v>6</v>
      </c>
      <c r="BL47" s="92"/>
      <c r="BO47" s="109">
        <f t="shared" si="29"/>
        <v>6</v>
      </c>
      <c r="BQ47" s="110">
        <f t="shared" si="10"/>
        <v>107</v>
      </c>
      <c r="BS47" s="494">
        <f t="shared" si="3"/>
        <v>28</v>
      </c>
      <c r="BT47" s="493"/>
    </row>
    <row r="48" spans="1:72" ht="21">
      <c r="A48" s="207">
        <v>45</v>
      </c>
      <c r="B48" s="209" t="s">
        <v>642</v>
      </c>
      <c r="C48" s="209" t="s">
        <v>643</v>
      </c>
      <c r="D48" s="209" t="s">
        <v>645</v>
      </c>
      <c r="E48" s="9">
        <v>36</v>
      </c>
      <c r="F48" s="5">
        <f t="shared" si="33"/>
        <v>36</v>
      </c>
      <c r="G48" s="488"/>
      <c r="H48" s="356"/>
      <c r="I48" s="265"/>
      <c r="J48" s="265"/>
      <c r="K48" s="265"/>
      <c r="L48" s="265"/>
      <c r="M48" s="265"/>
      <c r="N48" s="265"/>
      <c r="O48" s="266"/>
      <c r="P48" s="26"/>
      <c r="Q48" s="27"/>
      <c r="R48" s="107" t="s">
        <v>613</v>
      </c>
      <c r="S48" s="344"/>
      <c r="T48" s="344"/>
      <c r="U48" s="344"/>
      <c r="V48" s="27"/>
      <c r="W48" s="105">
        <f t="shared" si="5"/>
        <v>0</v>
      </c>
      <c r="X48" s="26"/>
      <c r="Y48" s="27"/>
      <c r="Z48" s="107"/>
      <c r="AA48" s="27"/>
      <c r="AB48" s="27"/>
      <c r="AC48" s="27"/>
      <c r="AD48" s="27"/>
      <c r="AE48" s="105">
        <f t="shared" si="6"/>
        <v>0</v>
      </c>
      <c r="AF48" s="26"/>
      <c r="AG48" s="27"/>
      <c r="AH48" s="107"/>
      <c r="AI48" s="27"/>
      <c r="AJ48" s="27"/>
      <c r="AK48" s="27"/>
      <c r="AL48" s="27"/>
      <c r="AM48" s="105">
        <f t="shared" si="1"/>
        <v>0</v>
      </c>
      <c r="AN48" s="26">
        <v>129</v>
      </c>
      <c r="AO48" s="27"/>
      <c r="AP48" s="107"/>
      <c r="AQ48" s="27"/>
      <c r="AR48" s="27"/>
      <c r="AS48" s="27"/>
      <c r="AT48" s="27"/>
      <c r="AU48" s="105">
        <f t="shared" si="20"/>
        <v>0</v>
      </c>
      <c r="AV48" s="399"/>
      <c r="AW48" s="400"/>
      <c r="AX48" s="107"/>
      <c r="AY48" s="400"/>
      <c r="AZ48" s="400"/>
      <c r="BA48" s="400"/>
      <c r="BB48" s="400"/>
      <c r="BC48" s="105">
        <f t="shared" si="7"/>
        <v>0</v>
      </c>
      <c r="BD48" s="480"/>
      <c r="BE48" s="481"/>
      <c r="BF48" s="107">
        <f t="shared" si="8"/>
        <v>0</v>
      </c>
      <c r="BG48" s="481"/>
      <c r="BH48" s="481"/>
      <c r="BI48" s="481"/>
      <c r="BJ48" s="481"/>
      <c r="BK48" s="105">
        <f t="shared" si="9"/>
        <v>0</v>
      </c>
      <c r="BL48" s="92"/>
      <c r="BO48" s="235">
        <f t="shared" si="29"/>
        <v>1</v>
      </c>
      <c r="BQ48" s="110">
        <f t="shared" si="10"/>
        <v>129</v>
      </c>
      <c r="BS48" s="502">
        <f t="shared" si="3"/>
        <v>46</v>
      </c>
      <c r="BT48" s="503" t="s">
        <v>733</v>
      </c>
    </row>
    <row r="49" spans="1:72" ht="21">
      <c r="A49" s="207">
        <v>46</v>
      </c>
      <c r="B49" s="209" t="s">
        <v>139</v>
      </c>
      <c r="C49" s="209" t="s">
        <v>849</v>
      </c>
      <c r="D49" s="209" t="s">
        <v>29</v>
      </c>
      <c r="E49" s="9" t="s">
        <v>783</v>
      </c>
      <c r="F49" s="5" t="s">
        <v>783</v>
      </c>
      <c r="G49" s="488"/>
      <c r="H49" s="356"/>
      <c r="I49" s="265"/>
      <c r="J49" s="265"/>
      <c r="K49" s="265"/>
      <c r="L49" s="265"/>
      <c r="M49" s="265"/>
      <c r="N49" s="265"/>
      <c r="O49" s="266"/>
      <c r="P49" s="361"/>
      <c r="Q49" s="362"/>
      <c r="R49" s="107"/>
      <c r="S49" s="344"/>
      <c r="T49" s="344"/>
      <c r="U49" s="344"/>
      <c r="V49" s="362"/>
      <c r="W49" s="105">
        <f t="shared" si="5"/>
        <v>0</v>
      </c>
      <c r="X49" s="361"/>
      <c r="Y49" s="362"/>
      <c r="Z49" s="107"/>
      <c r="AA49" s="362"/>
      <c r="AB49" s="362"/>
      <c r="AC49" s="362"/>
      <c r="AD49" s="362"/>
      <c r="AE49" s="105">
        <f t="shared" si="6"/>
        <v>0</v>
      </c>
      <c r="AF49" s="361">
        <v>93</v>
      </c>
      <c r="AG49" s="362"/>
      <c r="AH49" s="107">
        <v>93</v>
      </c>
      <c r="AI49" s="362" t="s">
        <v>563</v>
      </c>
      <c r="AJ49" s="362"/>
      <c r="AK49" s="362" t="s">
        <v>759</v>
      </c>
      <c r="AL49" s="362"/>
      <c r="AM49" s="105">
        <f t="shared" si="1"/>
        <v>0</v>
      </c>
      <c r="AN49" s="361"/>
      <c r="AO49" s="362"/>
      <c r="AP49" s="107"/>
      <c r="AQ49" s="362"/>
      <c r="AR49" s="362"/>
      <c r="AS49" s="362"/>
      <c r="AT49" s="362"/>
      <c r="AU49" s="105">
        <f t="shared" si="20"/>
        <v>0</v>
      </c>
      <c r="AV49" s="399"/>
      <c r="AW49" s="400"/>
      <c r="AX49" s="107"/>
      <c r="AY49" s="400"/>
      <c r="AZ49" s="400"/>
      <c r="BA49" s="400"/>
      <c r="BB49" s="400"/>
      <c r="BC49" s="105">
        <f t="shared" si="7"/>
        <v>0</v>
      </c>
      <c r="BD49" s="480">
        <v>98</v>
      </c>
      <c r="BE49" s="481"/>
      <c r="BF49" s="107">
        <f t="shared" si="8"/>
        <v>98</v>
      </c>
      <c r="BG49" s="481"/>
      <c r="BH49" s="481"/>
      <c r="BI49" s="481"/>
      <c r="BJ49" s="481"/>
      <c r="BK49" s="105">
        <f t="shared" si="9"/>
        <v>0</v>
      </c>
      <c r="BL49" s="92"/>
      <c r="BO49" s="109">
        <f t="shared" si="29"/>
        <v>2</v>
      </c>
      <c r="BQ49" s="110">
        <f t="shared" si="10"/>
        <v>95.5</v>
      </c>
      <c r="BS49" s="494">
        <f t="shared" si="3"/>
        <v>19</v>
      </c>
      <c r="BT49" s="493"/>
    </row>
    <row r="50" spans="1:72" ht="21">
      <c r="A50" s="207">
        <v>47</v>
      </c>
      <c r="B50" s="271" t="s">
        <v>805</v>
      </c>
      <c r="C50" s="271" t="s">
        <v>806</v>
      </c>
      <c r="D50" s="271" t="s">
        <v>807</v>
      </c>
      <c r="E50" s="9" t="s">
        <v>783</v>
      </c>
      <c r="F50" s="268" t="s">
        <v>783</v>
      </c>
      <c r="G50" s="488"/>
      <c r="H50" s="356"/>
      <c r="I50" s="265"/>
      <c r="J50" s="265"/>
      <c r="K50" s="265"/>
      <c r="L50" s="265"/>
      <c r="M50" s="265"/>
      <c r="N50" s="265"/>
      <c r="O50" s="266"/>
      <c r="P50" s="26"/>
      <c r="Q50" s="27"/>
      <c r="R50" s="107"/>
      <c r="S50" s="344"/>
      <c r="T50" s="344"/>
      <c r="U50" s="344"/>
      <c r="V50" s="27"/>
      <c r="W50" s="105">
        <f t="shared" si="5"/>
        <v>0</v>
      </c>
      <c r="X50" s="26">
        <v>113</v>
      </c>
      <c r="Y50" s="27"/>
      <c r="Z50" s="107"/>
      <c r="AA50" s="27"/>
      <c r="AB50" s="27" t="s">
        <v>566</v>
      </c>
      <c r="AC50" s="27"/>
      <c r="AD50" s="27"/>
      <c r="AE50" s="105">
        <f t="shared" si="6"/>
        <v>0</v>
      </c>
      <c r="AF50" s="26"/>
      <c r="AG50" s="27"/>
      <c r="AH50" s="107"/>
      <c r="AI50" s="27"/>
      <c r="AJ50" s="27"/>
      <c r="AK50" s="27"/>
      <c r="AL50" s="27"/>
      <c r="AM50" s="105">
        <f t="shared" si="1"/>
        <v>0</v>
      </c>
      <c r="AN50" s="26"/>
      <c r="AO50" s="27"/>
      <c r="AP50" s="107"/>
      <c r="AQ50" s="27"/>
      <c r="AR50" s="27"/>
      <c r="AS50" s="27"/>
      <c r="AT50" s="27"/>
      <c r="AU50" s="105">
        <f t="shared" si="20"/>
        <v>0</v>
      </c>
      <c r="AV50" s="399"/>
      <c r="AW50" s="400"/>
      <c r="AX50" s="107"/>
      <c r="AY50" s="400"/>
      <c r="AZ50" s="400"/>
      <c r="BA50" s="400"/>
      <c r="BB50" s="400"/>
      <c r="BC50" s="105">
        <f t="shared" si="7"/>
        <v>0</v>
      </c>
      <c r="BD50" s="480"/>
      <c r="BE50" s="481"/>
      <c r="BF50" s="107">
        <f t="shared" si="8"/>
        <v>0</v>
      </c>
      <c r="BG50" s="481"/>
      <c r="BH50" s="481"/>
      <c r="BI50" s="481"/>
      <c r="BJ50" s="481"/>
      <c r="BK50" s="105">
        <f t="shared" si="9"/>
        <v>0</v>
      </c>
      <c r="BL50" s="92"/>
      <c r="BO50" s="235">
        <f t="shared" si="29"/>
        <v>1</v>
      </c>
      <c r="BQ50" s="110">
        <f t="shared" si="10"/>
        <v>113</v>
      </c>
      <c r="BS50" s="504">
        <f t="shared" si="3"/>
        <v>33</v>
      </c>
      <c r="BT50" s="505"/>
    </row>
    <row r="51" spans="1:72" ht="21">
      <c r="A51" s="207">
        <v>48</v>
      </c>
      <c r="B51" s="6" t="s">
        <v>555</v>
      </c>
      <c r="C51" s="6" t="s">
        <v>556</v>
      </c>
      <c r="D51" s="6" t="s">
        <v>557</v>
      </c>
      <c r="E51" s="9">
        <v>22</v>
      </c>
      <c r="F51" s="5">
        <f t="shared" si="33"/>
        <v>22</v>
      </c>
      <c r="G51" s="489"/>
      <c r="H51" s="356"/>
      <c r="I51" s="265"/>
      <c r="J51" s="265"/>
      <c r="K51" s="265"/>
      <c r="L51" s="265"/>
      <c r="M51" s="265"/>
      <c r="N51" s="265"/>
      <c r="O51" s="266"/>
      <c r="P51" s="26"/>
      <c r="Q51" s="27"/>
      <c r="R51" s="107" t="s">
        <v>613</v>
      </c>
      <c r="S51" s="344"/>
      <c r="T51" s="344"/>
      <c r="U51" s="344"/>
      <c r="V51" s="27"/>
      <c r="W51" s="105">
        <f t="shared" si="5"/>
        <v>0</v>
      </c>
      <c r="X51" s="26"/>
      <c r="Y51" s="27"/>
      <c r="Z51" s="107"/>
      <c r="AA51" s="27"/>
      <c r="AB51" s="27"/>
      <c r="AC51" s="27"/>
      <c r="AD51" s="27"/>
      <c r="AE51" s="105">
        <f t="shared" si="6"/>
        <v>0</v>
      </c>
      <c r="AF51" s="26"/>
      <c r="AG51" s="27"/>
      <c r="AH51" s="107"/>
      <c r="AI51" s="27"/>
      <c r="AJ51" s="27"/>
      <c r="AK51" s="27"/>
      <c r="AL51" s="27"/>
      <c r="AM51" s="105">
        <f t="shared" si="1"/>
        <v>0</v>
      </c>
      <c r="AN51" s="26"/>
      <c r="AO51" s="27"/>
      <c r="AP51" s="107"/>
      <c r="AQ51" s="27"/>
      <c r="AR51" s="27"/>
      <c r="AS51" s="27"/>
      <c r="AT51" s="27"/>
      <c r="AU51" s="105">
        <f t="shared" si="20"/>
        <v>0</v>
      </c>
      <c r="AV51" s="399"/>
      <c r="AW51" s="400"/>
      <c r="AX51" s="107"/>
      <c r="AY51" s="400"/>
      <c r="AZ51" s="400"/>
      <c r="BA51" s="400"/>
      <c r="BB51" s="400"/>
      <c r="BC51" s="105">
        <f t="shared" si="7"/>
        <v>0</v>
      </c>
      <c r="BD51" s="480"/>
      <c r="BE51" s="481"/>
      <c r="BF51" s="107">
        <f t="shared" si="8"/>
        <v>0</v>
      </c>
      <c r="BG51" s="481"/>
      <c r="BH51" s="481"/>
      <c r="BI51" s="481"/>
      <c r="BJ51" s="481"/>
      <c r="BK51" s="105">
        <f t="shared" si="9"/>
        <v>0</v>
      </c>
      <c r="BL51" s="92"/>
      <c r="BO51" s="235">
        <f t="shared" si="29"/>
        <v>0</v>
      </c>
      <c r="BQ51" s="110" t="str">
        <f t="shared" si="10"/>
        <v>-</v>
      </c>
      <c r="BS51" s="504" t="e">
        <f t="shared" si="3"/>
        <v>#VALUE!</v>
      </c>
      <c r="BT51" s="493"/>
    </row>
    <row r="52" spans="1:72" ht="21">
      <c r="A52" s="207">
        <v>49</v>
      </c>
      <c r="B52" s="12" t="s">
        <v>774</v>
      </c>
      <c r="C52" s="12" t="s">
        <v>740</v>
      </c>
      <c r="D52" s="12" t="s">
        <v>775</v>
      </c>
      <c r="E52" s="268" t="s">
        <v>783</v>
      </c>
      <c r="F52" s="268" t="s">
        <v>877</v>
      </c>
      <c r="G52" s="488"/>
      <c r="H52" s="357">
        <v>92</v>
      </c>
      <c r="I52" s="27"/>
      <c r="J52" s="107">
        <v>92</v>
      </c>
      <c r="K52" s="27"/>
      <c r="L52" s="27"/>
      <c r="M52" s="27"/>
      <c r="N52" s="27"/>
      <c r="O52" s="105"/>
      <c r="P52" s="26"/>
      <c r="Q52" s="27"/>
      <c r="R52" s="107" t="s">
        <v>613</v>
      </c>
      <c r="S52" s="344"/>
      <c r="T52" s="344"/>
      <c r="U52" s="344"/>
      <c r="V52" s="27"/>
      <c r="W52" s="105">
        <f t="shared" si="5"/>
        <v>0</v>
      </c>
      <c r="X52" s="26">
        <v>98</v>
      </c>
      <c r="Y52" s="27">
        <v>98</v>
      </c>
      <c r="Z52" s="107"/>
      <c r="AA52" s="27"/>
      <c r="AB52" s="27" t="s">
        <v>591</v>
      </c>
      <c r="AC52" s="27" t="s">
        <v>565</v>
      </c>
      <c r="AD52" s="27"/>
      <c r="AE52" s="105">
        <f t="shared" si="6"/>
        <v>0</v>
      </c>
      <c r="AF52" s="26">
        <v>82</v>
      </c>
      <c r="AG52" s="27">
        <v>15</v>
      </c>
      <c r="AH52" s="291">
        <f>SUM(AF52-AG52)</f>
        <v>67</v>
      </c>
      <c r="AI52" s="27" t="s">
        <v>652</v>
      </c>
      <c r="AJ52" s="27"/>
      <c r="AK52" s="27"/>
      <c r="AL52" s="27">
        <v>14</v>
      </c>
      <c r="AM52" s="105">
        <f t="shared" si="1"/>
        <v>14</v>
      </c>
      <c r="AN52" s="26">
        <v>84</v>
      </c>
      <c r="AO52" s="27">
        <v>11</v>
      </c>
      <c r="AP52" s="107">
        <v>73</v>
      </c>
      <c r="AQ52" s="27"/>
      <c r="AR52" s="27"/>
      <c r="AS52" s="27"/>
      <c r="AT52" s="27">
        <v>9</v>
      </c>
      <c r="AU52" s="105">
        <f t="shared" si="20"/>
        <v>23</v>
      </c>
      <c r="AV52" s="399"/>
      <c r="AW52" s="400"/>
      <c r="AX52" s="107"/>
      <c r="AY52" s="400"/>
      <c r="AZ52" s="400"/>
      <c r="BA52" s="400"/>
      <c r="BB52" s="400"/>
      <c r="BC52" s="105">
        <f t="shared" si="7"/>
        <v>23</v>
      </c>
      <c r="BD52" s="480"/>
      <c r="BE52" s="481"/>
      <c r="BF52" s="107">
        <f t="shared" si="8"/>
        <v>0</v>
      </c>
      <c r="BG52" s="481"/>
      <c r="BH52" s="481"/>
      <c r="BI52" s="481"/>
      <c r="BJ52" s="481"/>
      <c r="BK52" s="105">
        <f t="shared" si="9"/>
        <v>23</v>
      </c>
      <c r="BL52" s="92"/>
      <c r="BO52" s="109">
        <f t="shared" si="29"/>
        <v>4</v>
      </c>
      <c r="BQ52" s="110">
        <f t="shared" si="10"/>
        <v>89</v>
      </c>
      <c r="BS52" s="494">
        <f t="shared" si="3"/>
        <v>14</v>
      </c>
      <c r="BT52" s="493"/>
    </row>
    <row r="53" spans="1:72" ht="20.25" customHeight="1">
      <c r="A53" s="207">
        <v>50</v>
      </c>
      <c r="B53" s="209" t="s">
        <v>662</v>
      </c>
      <c r="C53" s="209" t="s">
        <v>663</v>
      </c>
      <c r="D53" s="209" t="s">
        <v>664</v>
      </c>
      <c r="E53" s="9">
        <v>21</v>
      </c>
      <c r="F53" s="5">
        <f t="shared" si="33"/>
        <v>21</v>
      </c>
      <c r="G53" s="488"/>
      <c r="H53" s="356"/>
      <c r="I53" s="265"/>
      <c r="J53" s="265"/>
      <c r="K53" s="265"/>
      <c r="L53" s="265"/>
      <c r="M53" s="265"/>
      <c r="N53" s="265"/>
      <c r="O53" s="266"/>
      <c r="P53" s="26"/>
      <c r="Q53" s="27"/>
      <c r="R53" s="107" t="s">
        <v>613</v>
      </c>
      <c r="S53" s="344"/>
      <c r="T53" s="344"/>
      <c r="U53" s="344"/>
      <c r="V53" s="27"/>
      <c r="W53" s="105">
        <f t="shared" si="5"/>
        <v>0</v>
      </c>
      <c r="X53" s="26"/>
      <c r="Y53" s="27"/>
      <c r="Z53" s="107"/>
      <c r="AA53" s="27"/>
      <c r="AB53" s="27"/>
      <c r="AC53" s="27"/>
      <c r="AD53" s="27"/>
      <c r="AE53" s="105">
        <f t="shared" si="6"/>
        <v>0</v>
      </c>
      <c r="AF53" s="26"/>
      <c r="AG53" s="27"/>
      <c r="AH53" s="107"/>
      <c r="AI53" s="27"/>
      <c r="AJ53" s="27"/>
      <c r="AK53" s="27"/>
      <c r="AL53" s="27"/>
      <c r="AM53" s="105">
        <f t="shared" si="1"/>
        <v>0</v>
      </c>
      <c r="AN53" s="26"/>
      <c r="AO53" s="27"/>
      <c r="AP53" s="107"/>
      <c r="AQ53" s="27"/>
      <c r="AR53" s="27"/>
      <c r="AS53" s="27"/>
      <c r="AT53" s="27"/>
      <c r="AU53" s="105">
        <f t="shared" si="20"/>
        <v>0</v>
      </c>
      <c r="AV53" s="399"/>
      <c r="AW53" s="400"/>
      <c r="AX53" s="107"/>
      <c r="AY53" s="400"/>
      <c r="AZ53" s="400"/>
      <c r="BA53" s="400"/>
      <c r="BB53" s="400"/>
      <c r="BC53" s="105">
        <f t="shared" si="7"/>
        <v>0</v>
      </c>
      <c r="BD53" s="480"/>
      <c r="BE53" s="481"/>
      <c r="BF53" s="107">
        <f t="shared" si="8"/>
        <v>0</v>
      </c>
      <c r="BG53" s="481"/>
      <c r="BH53" s="481"/>
      <c r="BI53" s="481"/>
      <c r="BJ53" s="481"/>
      <c r="BK53" s="105">
        <f t="shared" si="9"/>
        <v>0</v>
      </c>
      <c r="BL53" s="92"/>
      <c r="BO53" s="235">
        <f t="shared" si="29"/>
        <v>0</v>
      </c>
      <c r="BQ53" s="110" t="str">
        <f t="shared" si="10"/>
        <v>-</v>
      </c>
      <c r="BS53" s="504" t="e">
        <f t="shared" si="3"/>
        <v>#VALUE!</v>
      </c>
      <c r="BT53" s="493"/>
    </row>
    <row r="54" spans="1:72" ht="21">
      <c r="A54" s="207">
        <v>51</v>
      </c>
      <c r="B54" s="6" t="s">
        <v>90</v>
      </c>
      <c r="C54" s="6" t="s">
        <v>91</v>
      </c>
      <c r="D54" s="6" t="s">
        <v>92</v>
      </c>
      <c r="E54" s="9" t="s">
        <v>780</v>
      </c>
      <c r="F54" s="5" t="s">
        <v>842</v>
      </c>
      <c r="G54" s="488"/>
      <c r="H54" s="357">
        <v>84</v>
      </c>
      <c r="I54" s="27">
        <v>15</v>
      </c>
      <c r="J54" s="291">
        <v>69</v>
      </c>
      <c r="K54" s="27" t="s">
        <v>563</v>
      </c>
      <c r="L54" s="27"/>
      <c r="M54" s="27"/>
      <c r="N54" s="27">
        <v>14</v>
      </c>
      <c r="O54" s="105">
        <f t="shared" ref="O54" si="34">SUM(N54)</f>
        <v>14</v>
      </c>
      <c r="P54" s="26" t="s">
        <v>800</v>
      </c>
      <c r="Q54" s="27"/>
      <c r="R54" s="107" t="s">
        <v>613</v>
      </c>
      <c r="S54" s="344"/>
      <c r="T54" s="344"/>
      <c r="U54" s="344"/>
      <c r="V54" s="27">
        <v>0</v>
      </c>
      <c r="W54" s="105">
        <f t="shared" si="5"/>
        <v>14</v>
      </c>
      <c r="X54" s="26">
        <v>100</v>
      </c>
      <c r="Y54" s="27">
        <v>12</v>
      </c>
      <c r="Z54" s="107">
        <v>88</v>
      </c>
      <c r="AA54" s="27" t="s">
        <v>591</v>
      </c>
      <c r="AB54" s="27"/>
      <c r="AC54" s="27"/>
      <c r="AD54" s="27">
        <v>1</v>
      </c>
      <c r="AE54" s="105">
        <f t="shared" si="6"/>
        <v>15</v>
      </c>
      <c r="AF54" s="26"/>
      <c r="AG54" s="27"/>
      <c r="AH54" s="107"/>
      <c r="AI54" s="27"/>
      <c r="AJ54" s="27"/>
      <c r="AK54" s="27"/>
      <c r="AL54" s="27"/>
      <c r="AM54" s="105">
        <f t="shared" si="1"/>
        <v>15</v>
      </c>
      <c r="AN54" s="26">
        <v>93</v>
      </c>
      <c r="AO54" s="27">
        <v>12</v>
      </c>
      <c r="AP54" s="107">
        <v>81</v>
      </c>
      <c r="AQ54" s="27"/>
      <c r="AR54" s="27"/>
      <c r="AS54" s="27"/>
      <c r="AT54" s="27">
        <v>1</v>
      </c>
      <c r="AU54" s="105">
        <f t="shared" si="20"/>
        <v>16</v>
      </c>
      <c r="AV54" s="399">
        <v>91</v>
      </c>
      <c r="AW54" s="400">
        <v>12</v>
      </c>
      <c r="AX54" s="107">
        <v>79</v>
      </c>
      <c r="AY54" s="400" t="s">
        <v>903</v>
      </c>
      <c r="AZ54" s="400"/>
      <c r="BA54" s="400"/>
      <c r="BB54" s="400">
        <v>1</v>
      </c>
      <c r="BC54" s="105">
        <f t="shared" si="7"/>
        <v>17</v>
      </c>
      <c r="BD54" s="480">
        <v>96</v>
      </c>
      <c r="BE54" s="481">
        <v>12</v>
      </c>
      <c r="BF54" s="107">
        <f t="shared" si="8"/>
        <v>84</v>
      </c>
      <c r="BG54" s="481"/>
      <c r="BH54" s="481" t="s">
        <v>587</v>
      </c>
      <c r="BI54" s="481"/>
      <c r="BJ54" s="481">
        <v>1</v>
      </c>
      <c r="BK54" s="105">
        <f t="shared" si="9"/>
        <v>18</v>
      </c>
      <c r="BL54" s="92"/>
      <c r="BO54" s="109">
        <f t="shared" si="29"/>
        <v>5</v>
      </c>
      <c r="BQ54" s="110">
        <f t="shared" si="10"/>
        <v>92.8</v>
      </c>
      <c r="BS54" s="494">
        <f t="shared" si="3"/>
        <v>17</v>
      </c>
      <c r="BT54" s="493"/>
    </row>
    <row r="55" spans="1:72" ht="21">
      <c r="A55" s="207">
        <v>52</v>
      </c>
      <c r="B55" s="6" t="s">
        <v>102</v>
      </c>
      <c r="C55" s="6" t="s">
        <v>103</v>
      </c>
      <c r="D55" s="6" t="s">
        <v>104</v>
      </c>
      <c r="E55" s="9" t="s">
        <v>781</v>
      </c>
      <c r="F55" s="5" t="str">
        <f>E55</f>
        <v>W-16</v>
      </c>
      <c r="G55" s="488"/>
      <c r="H55" s="356"/>
      <c r="I55" s="265"/>
      <c r="J55" s="265"/>
      <c r="K55" s="265"/>
      <c r="L55" s="265"/>
      <c r="M55" s="265"/>
      <c r="N55" s="265"/>
      <c r="O55" s="266"/>
      <c r="P55" s="26"/>
      <c r="Q55" s="27"/>
      <c r="R55" s="107" t="s">
        <v>613</v>
      </c>
      <c r="S55" s="344"/>
      <c r="T55" s="344"/>
      <c r="U55" s="344"/>
      <c r="V55" s="27"/>
      <c r="W55" s="105">
        <f t="shared" si="5"/>
        <v>0</v>
      </c>
      <c r="X55" s="26"/>
      <c r="Y55" s="27"/>
      <c r="Z55" s="107"/>
      <c r="AA55" s="27"/>
      <c r="AB55" s="27"/>
      <c r="AC55" s="27"/>
      <c r="AD55" s="27"/>
      <c r="AE55" s="105">
        <f t="shared" si="6"/>
        <v>0</v>
      </c>
      <c r="AF55" s="26"/>
      <c r="AG55" s="27"/>
      <c r="AH55" s="107"/>
      <c r="AI55" s="27"/>
      <c r="AJ55" s="27"/>
      <c r="AK55" s="27"/>
      <c r="AL55" s="27"/>
      <c r="AM55" s="105">
        <f t="shared" si="1"/>
        <v>0</v>
      </c>
      <c r="AN55" s="26"/>
      <c r="AO55" s="27"/>
      <c r="AP55" s="107"/>
      <c r="AQ55" s="27"/>
      <c r="AR55" s="27"/>
      <c r="AS55" s="27"/>
      <c r="AT55" s="27"/>
      <c r="AU55" s="105">
        <f t="shared" si="20"/>
        <v>0</v>
      </c>
      <c r="AV55" s="399"/>
      <c r="AW55" s="400"/>
      <c r="AX55" s="107"/>
      <c r="AY55" s="400"/>
      <c r="AZ55" s="400"/>
      <c r="BA55" s="400"/>
      <c r="BB55" s="400"/>
      <c r="BC55" s="105">
        <f t="shared" si="7"/>
        <v>0</v>
      </c>
      <c r="BD55" s="480"/>
      <c r="BE55" s="481"/>
      <c r="BF55" s="107">
        <f t="shared" si="8"/>
        <v>0</v>
      </c>
      <c r="BG55" s="481"/>
      <c r="BH55" s="481"/>
      <c r="BI55" s="481"/>
      <c r="BJ55" s="481"/>
      <c r="BK55" s="105">
        <f t="shared" si="9"/>
        <v>0</v>
      </c>
      <c r="BL55" s="92"/>
      <c r="BO55" s="235">
        <f t="shared" si="29"/>
        <v>0</v>
      </c>
      <c r="BQ55" s="110" t="str">
        <f t="shared" si="10"/>
        <v>-</v>
      </c>
      <c r="BS55" s="504" t="e">
        <f t="shared" si="3"/>
        <v>#VALUE!</v>
      </c>
      <c r="BT55" s="493"/>
    </row>
    <row r="56" spans="1:72" ht="20.25" customHeight="1">
      <c r="A56" s="207">
        <v>53</v>
      </c>
      <c r="B56" s="6" t="s">
        <v>102</v>
      </c>
      <c r="C56" s="6" t="s">
        <v>100</v>
      </c>
      <c r="D56" s="209" t="s">
        <v>13</v>
      </c>
      <c r="E56" s="9"/>
      <c r="F56" s="168"/>
      <c r="G56" s="488"/>
      <c r="H56" s="356"/>
      <c r="I56" s="265"/>
      <c r="J56" s="265"/>
      <c r="K56" s="265"/>
      <c r="L56" s="265"/>
      <c r="M56" s="265"/>
      <c r="N56" s="265"/>
      <c r="O56" s="266"/>
      <c r="P56" s="26"/>
      <c r="Q56" s="27"/>
      <c r="R56" s="107" t="s">
        <v>613</v>
      </c>
      <c r="S56" s="344"/>
      <c r="T56" s="344"/>
      <c r="U56" s="344"/>
      <c r="V56" s="27"/>
      <c r="W56" s="105">
        <f t="shared" si="5"/>
        <v>0</v>
      </c>
      <c r="X56" s="26"/>
      <c r="Y56" s="27"/>
      <c r="Z56" s="107"/>
      <c r="AA56" s="27"/>
      <c r="AB56" s="27"/>
      <c r="AC56" s="27"/>
      <c r="AD56" s="27"/>
      <c r="AE56" s="105">
        <f t="shared" si="6"/>
        <v>0</v>
      </c>
      <c r="AF56" s="26"/>
      <c r="AG56" s="27"/>
      <c r="AH56" s="107"/>
      <c r="AI56" s="27"/>
      <c r="AJ56" s="27"/>
      <c r="AK56" s="27"/>
      <c r="AL56" s="27"/>
      <c r="AM56" s="105">
        <f t="shared" si="1"/>
        <v>0</v>
      </c>
      <c r="AN56" s="26"/>
      <c r="AO56" s="27"/>
      <c r="AP56" s="107"/>
      <c r="AQ56" s="27"/>
      <c r="AR56" s="27"/>
      <c r="AS56" s="27"/>
      <c r="AT56" s="27"/>
      <c r="AU56" s="105">
        <f t="shared" si="20"/>
        <v>0</v>
      </c>
      <c r="AV56" s="399"/>
      <c r="AW56" s="400"/>
      <c r="AX56" s="107"/>
      <c r="AY56" s="400"/>
      <c r="AZ56" s="400"/>
      <c r="BA56" s="400"/>
      <c r="BB56" s="400"/>
      <c r="BC56" s="105">
        <f t="shared" si="7"/>
        <v>0</v>
      </c>
      <c r="BD56" s="480"/>
      <c r="BE56" s="481"/>
      <c r="BF56" s="107">
        <f t="shared" si="8"/>
        <v>0</v>
      </c>
      <c r="BG56" s="481"/>
      <c r="BH56" s="481"/>
      <c r="BI56" s="481"/>
      <c r="BJ56" s="481"/>
      <c r="BK56" s="105">
        <f t="shared" si="9"/>
        <v>0</v>
      </c>
      <c r="BL56" s="92"/>
      <c r="BO56" s="235">
        <f t="shared" si="29"/>
        <v>0</v>
      </c>
      <c r="BQ56" s="110" t="str">
        <f t="shared" si="10"/>
        <v>-</v>
      </c>
      <c r="BS56" s="504" t="e">
        <f t="shared" si="3"/>
        <v>#VALUE!</v>
      </c>
      <c r="BT56" s="493"/>
    </row>
    <row r="57" spans="1:72" ht="20.25" customHeight="1">
      <c r="A57" s="207" t="s">
        <v>613</v>
      </c>
      <c r="B57" s="6"/>
      <c r="C57" s="6"/>
      <c r="D57" s="6"/>
      <c r="E57" s="9"/>
      <c r="F57" s="168"/>
      <c r="G57" s="488"/>
      <c r="H57" s="357"/>
      <c r="I57" s="27"/>
      <c r="J57" s="107"/>
      <c r="K57" s="27"/>
      <c r="L57" s="27"/>
      <c r="M57" s="27"/>
      <c r="N57" s="27"/>
      <c r="O57" s="105"/>
      <c r="P57" s="26"/>
      <c r="Q57" s="27"/>
      <c r="R57" s="107"/>
      <c r="S57" s="344"/>
      <c r="T57" s="344"/>
      <c r="U57" s="344"/>
      <c r="V57" s="27"/>
      <c r="W57" s="105">
        <f t="shared" si="5"/>
        <v>0</v>
      </c>
      <c r="X57" s="26"/>
      <c r="Y57" s="27"/>
      <c r="Z57" s="107"/>
      <c r="AA57" s="27"/>
      <c r="AB57" s="27"/>
      <c r="AC57" s="27"/>
      <c r="AD57" s="27"/>
      <c r="AE57" s="105">
        <f t="shared" si="6"/>
        <v>0</v>
      </c>
      <c r="AF57" s="26"/>
      <c r="AG57" s="27"/>
      <c r="AH57" s="107"/>
      <c r="AI57" s="27"/>
      <c r="AJ57" s="27"/>
      <c r="AK57" s="27"/>
      <c r="AL57" s="27"/>
      <c r="AM57" s="105">
        <f t="shared" si="1"/>
        <v>0</v>
      </c>
      <c r="AN57" s="26"/>
      <c r="AO57" s="27"/>
      <c r="AP57" s="107"/>
      <c r="AQ57" s="27"/>
      <c r="AR57" s="27"/>
      <c r="AS57" s="27"/>
      <c r="AT57" s="27"/>
      <c r="AU57" s="105"/>
      <c r="AV57" s="399"/>
      <c r="AW57" s="400"/>
      <c r="AX57" s="107"/>
      <c r="AY57" s="400"/>
      <c r="AZ57" s="400"/>
      <c r="BA57" s="400"/>
      <c r="BB57" s="400"/>
      <c r="BC57" s="105"/>
      <c r="BD57" s="26"/>
      <c r="BE57" s="27"/>
      <c r="BF57" s="107"/>
      <c r="BG57" s="27"/>
      <c r="BH57" s="27"/>
      <c r="BI57" s="27"/>
      <c r="BJ57" s="27"/>
      <c r="BK57" s="105"/>
      <c r="BL57" s="92"/>
      <c r="BS57" s="204"/>
      <c r="BT57" s="204"/>
    </row>
    <row r="58" spans="1:72" ht="20.25" customHeight="1">
      <c r="A58" s="207"/>
      <c r="B58" s="12" t="s">
        <v>19</v>
      </c>
      <c r="C58" s="12" t="s">
        <v>757</v>
      </c>
      <c r="D58" s="12" t="s">
        <v>6</v>
      </c>
      <c r="E58" s="9" t="s">
        <v>561</v>
      </c>
      <c r="F58" s="5" t="str">
        <f>E58</f>
        <v>guest</v>
      </c>
      <c r="G58" s="488"/>
      <c r="H58" s="357">
        <v>109</v>
      </c>
      <c r="I58" s="27"/>
      <c r="J58" s="107">
        <v>109</v>
      </c>
      <c r="K58" s="27"/>
      <c r="L58" s="27" t="s">
        <v>566</v>
      </c>
      <c r="M58" s="27"/>
      <c r="N58" s="27"/>
      <c r="O58" s="105"/>
      <c r="P58" s="26"/>
      <c r="Q58" s="27"/>
      <c r="R58" s="107"/>
      <c r="S58" s="344"/>
      <c r="T58" s="344"/>
      <c r="U58" s="344"/>
      <c r="V58" s="27"/>
      <c r="W58" s="105">
        <f t="shared" si="5"/>
        <v>0</v>
      </c>
      <c r="X58" s="26">
        <v>119</v>
      </c>
      <c r="Y58" s="27"/>
      <c r="Z58" s="107"/>
      <c r="AA58" s="27"/>
      <c r="AB58" s="27"/>
      <c r="AC58" s="27"/>
      <c r="AD58" s="27"/>
      <c r="AE58" s="105">
        <f t="shared" si="6"/>
        <v>0</v>
      </c>
      <c r="AF58" s="26">
        <v>107</v>
      </c>
      <c r="AG58" s="27"/>
      <c r="AH58" s="107"/>
      <c r="AI58" s="27"/>
      <c r="AJ58" s="27"/>
      <c r="AK58" s="27"/>
      <c r="AL58" s="27"/>
      <c r="AM58" s="105">
        <f t="shared" si="1"/>
        <v>0</v>
      </c>
      <c r="AN58" s="26"/>
      <c r="AO58" s="27"/>
      <c r="AP58" s="107"/>
      <c r="AQ58" s="27"/>
      <c r="AR58" s="27"/>
      <c r="AS58" s="27"/>
      <c r="AT58" s="27"/>
      <c r="AU58" s="105"/>
      <c r="AV58" s="399"/>
      <c r="AW58" s="400"/>
      <c r="AX58" s="107"/>
      <c r="AY58" s="400"/>
      <c r="AZ58" s="400"/>
      <c r="BA58" s="400"/>
      <c r="BB58" s="400"/>
      <c r="BC58" s="105"/>
      <c r="BD58" s="26"/>
      <c r="BE58" s="27"/>
      <c r="BF58" s="107"/>
      <c r="BG58" s="27"/>
      <c r="BH58" s="27"/>
      <c r="BI58" s="27"/>
      <c r="BJ58" s="27"/>
      <c r="BK58" s="105"/>
      <c r="BL58" s="92"/>
      <c r="BO58" s="109">
        <f t="shared" si="29"/>
        <v>3</v>
      </c>
      <c r="BQ58" s="110">
        <f t="shared" si="10"/>
        <v>111.66666666666667</v>
      </c>
      <c r="BS58" s="499">
        <f t="shared" si="3"/>
        <v>32</v>
      </c>
      <c r="BT58" s="500"/>
    </row>
    <row r="59" spans="1:72" ht="20.25" customHeight="1">
      <c r="A59" s="207"/>
      <c r="B59" s="12" t="s">
        <v>853</v>
      </c>
      <c r="C59" s="12" t="s">
        <v>854</v>
      </c>
      <c r="D59" s="12" t="s">
        <v>855</v>
      </c>
      <c r="E59" s="9" t="s">
        <v>561</v>
      </c>
      <c r="F59" s="5" t="s">
        <v>561</v>
      </c>
      <c r="G59" s="488"/>
      <c r="H59" s="357"/>
      <c r="I59" s="362"/>
      <c r="J59" s="107"/>
      <c r="K59" s="362"/>
      <c r="L59" s="362"/>
      <c r="M59" s="362"/>
      <c r="N59" s="362"/>
      <c r="O59" s="105"/>
      <c r="P59" s="361"/>
      <c r="Q59" s="362"/>
      <c r="R59" s="107"/>
      <c r="S59" s="344"/>
      <c r="T59" s="344"/>
      <c r="U59" s="344"/>
      <c r="V59" s="362"/>
      <c r="W59" s="105">
        <f t="shared" si="5"/>
        <v>0</v>
      </c>
      <c r="X59" s="361"/>
      <c r="Y59" s="362"/>
      <c r="Z59" s="107"/>
      <c r="AA59" s="362"/>
      <c r="AB59" s="362"/>
      <c r="AC59" s="362"/>
      <c r="AD59" s="362"/>
      <c r="AE59" s="105">
        <f t="shared" si="6"/>
        <v>0</v>
      </c>
      <c r="AF59" s="361"/>
      <c r="AG59" s="362"/>
      <c r="AH59" s="107"/>
      <c r="AI59" s="362"/>
      <c r="AJ59" s="362"/>
      <c r="AK59" s="362"/>
      <c r="AL59" s="362"/>
      <c r="AM59" s="105">
        <f t="shared" si="1"/>
        <v>0</v>
      </c>
      <c r="AN59" s="361"/>
      <c r="AO59" s="362"/>
      <c r="AP59" s="107"/>
      <c r="AQ59" s="362"/>
      <c r="AR59" s="362"/>
      <c r="AS59" s="362"/>
      <c r="AT59" s="362"/>
      <c r="AU59" s="105"/>
      <c r="AV59" s="399"/>
      <c r="AW59" s="400"/>
      <c r="AX59" s="107"/>
      <c r="AY59" s="400"/>
      <c r="AZ59" s="400"/>
      <c r="BA59" s="400"/>
      <c r="BB59" s="400"/>
      <c r="BC59" s="105"/>
      <c r="BD59" s="361"/>
      <c r="BE59" s="362"/>
      <c r="BF59" s="107"/>
      <c r="BG59" s="362"/>
      <c r="BH59" s="362"/>
      <c r="BI59" s="362"/>
      <c r="BJ59" s="362"/>
      <c r="BK59" s="105"/>
      <c r="BL59" s="92"/>
      <c r="BO59" s="109">
        <f t="shared" si="29"/>
        <v>0</v>
      </c>
      <c r="BQ59" s="110" t="str">
        <f t="shared" si="10"/>
        <v>-</v>
      </c>
      <c r="BS59" s="499" t="e">
        <f t="shared" si="3"/>
        <v>#VALUE!</v>
      </c>
      <c r="BT59" s="500"/>
    </row>
    <row r="60" spans="1:72" ht="20.25" customHeight="1">
      <c r="A60" s="207"/>
      <c r="B60" s="6" t="s">
        <v>27</v>
      </c>
      <c r="C60" s="6" t="s">
        <v>292</v>
      </c>
      <c r="D60" s="263" t="s">
        <v>13</v>
      </c>
      <c r="E60" s="9" t="s">
        <v>561</v>
      </c>
      <c r="F60" s="5" t="str">
        <f>E60</f>
        <v>guest</v>
      </c>
      <c r="G60" s="488"/>
      <c r="H60" s="357">
        <v>114</v>
      </c>
      <c r="I60" s="27"/>
      <c r="J60" s="107">
        <v>114</v>
      </c>
      <c r="K60" s="27"/>
      <c r="L60" s="27"/>
      <c r="M60" s="27"/>
      <c r="N60" s="27"/>
      <c r="O60" s="105"/>
      <c r="P60" s="26"/>
      <c r="Q60" s="27"/>
      <c r="R60" s="107"/>
      <c r="S60" s="344"/>
      <c r="T60" s="344"/>
      <c r="U60" s="344"/>
      <c r="V60" s="27"/>
      <c r="W60" s="105">
        <f t="shared" si="5"/>
        <v>0</v>
      </c>
      <c r="X60" s="26" t="s">
        <v>613</v>
      </c>
      <c r="Y60" s="27"/>
      <c r="Z60" s="107"/>
      <c r="AA60" s="27"/>
      <c r="AB60" s="27"/>
      <c r="AC60" s="27"/>
      <c r="AD60" s="27"/>
      <c r="AE60" s="105">
        <f t="shared" si="6"/>
        <v>0</v>
      </c>
      <c r="AF60" s="26" t="s">
        <v>613</v>
      </c>
      <c r="AG60" s="27"/>
      <c r="AH60" s="107"/>
      <c r="AI60" s="27"/>
      <c r="AJ60" s="27"/>
      <c r="AK60" s="27"/>
      <c r="AL60" s="27"/>
      <c r="AM60" s="105">
        <f t="shared" si="1"/>
        <v>0</v>
      </c>
      <c r="AN60" s="26"/>
      <c r="AO60" s="27"/>
      <c r="AP60" s="107"/>
      <c r="AQ60" s="27"/>
      <c r="AR60" s="27"/>
      <c r="AS60" s="27"/>
      <c r="AT60" s="27"/>
      <c r="AU60" s="105"/>
      <c r="AV60" s="399"/>
      <c r="AW60" s="400"/>
      <c r="AX60" s="107"/>
      <c r="AY60" s="400"/>
      <c r="AZ60" s="400"/>
      <c r="BA60" s="400"/>
      <c r="BB60" s="400"/>
      <c r="BC60" s="105"/>
      <c r="BD60" s="26"/>
      <c r="BE60" s="27"/>
      <c r="BF60" s="107"/>
      <c r="BG60" s="27"/>
      <c r="BH60" s="27"/>
      <c r="BI60" s="27"/>
      <c r="BJ60" s="27"/>
      <c r="BK60" s="105"/>
      <c r="BL60" s="92"/>
      <c r="BO60" s="109">
        <f t="shared" si="29"/>
        <v>1</v>
      </c>
      <c r="BQ60" s="110">
        <f t="shared" si="10"/>
        <v>114</v>
      </c>
      <c r="BS60" s="499">
        <f t="shared" si="3"/>
        <v>34</v>
      </c>
      <c r="BT60" s="500"/>
    </row>
    <row r="61" spans="1:72" ht="20.25" customHeight="1">
      <c r="A61" s="207"/>
      <c r="B61" s="6" t="s">
        <v>30</v>
      </c>
      <c r="C61" s="6" t="s">
        <v>31</v>
      </c>
      <c r="D61" s="263" t="s">
        <v>403</v>
      </c>
      <c r="E61" s="9" t="s">
        <v>561</v>
      </c>
      <c r="F61" s="5" t="s">
        <v>561</v>
      </c>
      <c r="G61" s="488"/>
      <c r="H61" s="357"/>
      <c r="I61" s="362"/>
      <c r="J61" s="107"/>
      <c r="K61" s="362"/>
      <c r="L61" s="362"/>
      <c r="M61" s="362"/>
      <c r="N61" s="362"/>
      <c r="O61" s="105"/>
      <c r="P61" s="361" t="s">
        <v>613</v>
      </c>
      <c r="Q61" s="362"/>
      <c r="R61" s="107"/>
      <c r="S61" s="344"/>
      <c r="T61" s="344"/>
      <c r="U61" s="344"/>
      <c r="V61" s="362"/>
      <c r="W61" s="105">
        <f t="shared" si="5"/>
        <v>0</v>
      </c>
      <c r="X61" s="361">
        <v>88</v>
      </c>
      <c r="Y61" s="362"/>
      <c r="Z61" s="107"/>
      <c r="AA61" s="362"/>
      <c r="AB61" s="362"/>
      <c r="AC61" s="362"/>
      <c r="AD61" s="362"/>
      <c r="AE61" s="105">
        <f t="shared" si="6"/>
        <v>0</v>
      </c>
      <c r="AF61" s="361"/>
      <c r="AG61" s="362"/>
      <c r="AH61" s="107"/>
      <c r="AI61" s="362"/>
      <c r="AJ61" s="362"/>
      <c r="AK61" s="362"/>
      <c r="AL61" s="362"/>
      <c r="AM61" s="105">
        <f t="shared" si="1"/>
        <v>0</v>
      </c>
      <c r="AN61" s="361"/>
      <c r="AO61" s="362"/>
      <c r="AP61" s="107"/>
      <c r="AQ61" s="362"/>
      <c r="AR61" s="362"/>
      <c r="AS61" s="362"/>
      <c r="AT61" s="362"/>
      <c r="AU61" s="105"/>
      <c r="AV61" s="399"/>
      <c r="AW61" s="400"/>
      <c r="AX61" s="107"/>
      <c r="AY61" s="400"/>
      <c r="AZ61" s="400"/>
      <c r="BA61" s="400"/>
      <c r="BB61" s="400"/>
      <c r="BC61" s="105"/>
      <c r="BD61" s="361"/>
      <c r="BE61" s="362"/>
      <c r="BF61" s="107"/>
      <c r="BG61" s="362"/>
      <c r="BH61" s="362"/>
      <c r="BI61" s="362"/>
      <c r="BJ61" s="362"/>
      <c r="BK61" s="105"/>
      <c r="BL61" s="92"/>
      <c r="BO61" s="109">
        <f t="shared" si="29"/>
        <v>1</v>
      </c>
      <c r="BQ61" s="110">
        <f t="shared" si="10"/>
        <v>88</v>
      </c>
      <c r="BS61" s="499">
        <f t="shared" si="3"/>
        <v>13</v>
      </c>
      <c r="BT61" s="500"/>
    </row>
    <row r="62" spans="1:72" ht="20.25" customHeight="1">
      <c r="A62" s="207"/>
      <c r="B62" s="6" t="s">
        <v>856</v>
      </c>
      <c r="C62" s="6" t="s">
        <v>256</v>
      </c>
      <c r="D62" s="263" t="s">
        <v>857</v>
      </c>
      <c r="E62" s="9" t="s">
        <v>561</v>
      </c>
      <c r="F62" s="5" t="s">
        <v>561</v>
      </c>
      <c r="G62" s="488"/>
      <c r="H62" s="357"/>
      <c r="I62" s="362"/>
      <c r="J62" s="107"/>
      <c r="K62" s="362"/>
      <c r="L62" s="362"/>
      <c r="M62" s="362"/>
      <c r="N62" s="362"/>
      <c r="O62" s="105"/>
      <c r="P62" s="361"/>
      <c r="Q62" s="362"/>
      <c r="R62" s="107"/>
      <c r="S62" s="344"/>
      <c r="T62" s="344"/>
      <c r="U62" s="344"/>
      <c r="V62" s="362"/>
      <c r="W62" s="105">
        <f t="shared" si="5"/>
        <v>0</v>
      </c>
      <c r="X62" s="361"/>
      <c r="Y62" s="362"/>
      <c r="Z62" s="107"/>
      <c r="AA62" s="362"/>
      <c r="AB62" s="362"/>
      <c r="AC62" s="362"/>
      <c r="AD62" s="362"/>
      <c r="AE62" s="105">
        <f t="shared" si="6"/>
        <v>0</v>
      </c>
      <c r="AF62" s="361">
        <v>105</v>
      </c>
      <c r="AG62" s="362"/>
      <c r="AH62" s="107"/>
      <c r="AI62" s="362"/>
      <c r="AJ62" s="362"/>
      <c r="AK62" s="362"/>
      <c r="AL62" s="362"/>
      <c r="AM62" s="105">
        <f t="shared" si="1"/>
        <v>0</v>
      </c>
      <c r="AN62" s="361"/>
      <c r="AO62" s="362"/>
      <c r="AP62" s="107"/>
      <c r="AQ62" s="362"/>
      <c r="AR62" s="362"/>
      <c r="AS62" s="362"/>
      <c r="AT62" s="362"/>
      <c r="AU62" s="105"/>
      <c r="AV62" s="399"/>
      <c r="AW62" s="400"/>
      <c r="AX62" s="107"/>
      <c r="AY62" s="400"/>
      <c r="AZ62" s="400"/>
      <c r="BA62" s="400"/>
      <c r="BB62" s="400"/>
      <c r="BC62" s="105"/>
      <c r="BD62" s="361"/>
      <c r="BE62" s="362"/>
      <c r="BF62" s="107"/>
      <c r="BG62" s="362"/>
      <c r="BH62" s="362"/>
      <c r="BI62" s="362"/>
      <c r="BJ62" s="362"/>
      <c r="BK62" s="105"/>
      <c r="BL62" s="92"/>
      <c r="BO62" s="109">
        <f t="shared" si="29"/>
        <v>1</v>
      </c>
      <c r="BQ62" s="110">
        <f t="shared" si="10"/>
        <v>105</v>
      </c>
      <c r="BS62" s="499">
        <f t="shared" si="3"/>
        <v>26</v>
      </c>
      <c r="BT62" s="500"/>
    </row>
    <row r="63" spans="1:72" ht="20.25" customHeight="1">
      <c r="A63" s="207"/>
      <c r="B63" s="6" t="s">
        <v>105</v>
      </c>
      <c r="C63" s="6" t="s">
        <v>816</v>
      </c>
      <c r="D63" s="263" t="s">
        <v>578</v>
      </c>
      <c r="E63" s="9" t="s">
        <v>561</v>
      </c>
      <c r="F63" s="5" t="s">
        <v>561</v>
      </c>
      <c r="G63" s="488"/>
      <c r="H63" s="357"/>
      <c r="I63" s="362"/>
      <c r="J63" s="107"/>
      <c r="K63" s="362"/>
      <c r="L63" s="362"/>
      <c r="M63" s="362"/>
      <c r="N63" s="362"/>
      <c r="O63" s="105"/>
      <c r="P63" s="361"/>
      <c r="Q63" s="362"/>
      <c r="R63" s="107"/>
      <c r="S63" s="344"/>
      <c r="T63" s="344"/>
      <c r="U63" s="344"/>
      <c r="V63" s="362"/>
      <c r="W63" s="105">
        <f t="shared" si="5"/>
        <v>0</v>
      </c>
      <c r="X63" s="361">
        <v>110</v>
      </c>
      <c r="Y63" s="362"/>
      <c r="Z63" s="107"/>
      <c r="AA63" s="362"/>
      <c r="AB63" s="362"/>
      <c r="AC63" s="362"/>
      <c r="AD63" s="362"/>
      <c r="AE63" s="105">
        <f t="shared" si="6"/>
        <v>0</v>
      </c>
      <c r="AF63" s="361"/>
      <c r="AG63" s="362"/>
      <c r="AH63" s="107"/>
      <c r="AI63" s="362"/>
      <c r="AJ63" s="362"/>
      <c r="AK63" s="362"/>
      <c r="AL63" s="362"/>
      <c r="AM63" s="105">
        <f t="shared" si="1"/>
        <v>0</v>
      </c>
      <c r="AN63" s="361"/>
      <c r="AO63" s="362"/>
      <c r="AP63" s="107"/>
      <c r="AQ63" s="362"/>
      <c r="AR63" s="362"/>
      <c r="AS63" s="362"/>
      <c r="AT63" s="362"/>
      <c r="AU63" s="105"/>
      <c r="AV63" s="399"/>
      <c r="AW63" s="400"/>
      <c r="AX63" s="107"/>
      <c r="AY63" s="400"/>
      <c r="AZ63" s="400"/>
      <c r="BA63" s="400"/>
      <c r="BB63" s="400"/>
      <c r="BC63" s="105"/>
      <c r="BD63" s="361"/>
      <c r="BE63" s="362"/>
      <c r="BF63" s="107"/>
      <c r="BG63" s="362"/>
      <c r="BH63" s="362"/>
      <c r="BI63" s="362"/>
      <c r="BJ63" s="362"/>
      <c r="BK63" s="105"/>
      <c r="BL63" s="92"/>
      <c r="BO63" s="109">
        <f t="shared" si="29"/>
        <v>1</v>
      </c>
      <c r="BQ63" s="110">
        <f t="shared" si="10"/>
        <v>110</v>
      </c>
      <c r="BS63" s="499">
        <f t="shared" si="3"/>
        <v>30</v>
      </c>
      <c r="BT63" s="500"/>
    </row>
    <row r="64" spans="1:72" ht="20.25" customHeight="1">
      <c r="A64" s="207"/>
      <c r="B64" s="101" t="s">
        <v>858</v>
      </c>
      <c r="C64" s="263" t="s">
        <v>859</v>
      </c>
      <c r="D64" s="263" t="s">
        <v>860</v>
      </c>
      <c r="E64" s="9" t="s">
        <v>561</v>
      </c>
      <c r="F64" s="5" t="s">
        <v>561</v>
      </c>
      <c r="G64" s="488"/>
      <c r="H64" s="357"/>
      <c r="I64" s="362"/>
      <c r="J64" s="107"/>
      <c r="K64" s="362"/>
      <c r="L64" s="362"/>
      <c r="M64" s="362"/>
      <c r="N64" s="362"/>
      <c r="O64" s="105"/>
      <c r="P64" s="361"/>
      <c r="Q64" s="362"/>
      <c r="R64" s="107"/>
      <c r="S64" s="344"/>
      <c r="T64" s="344"/>
      <c r="U64" s="344"/>
      <c r="V64" s="362"/>
      <c r="W64" s="105">
        <f t="shared" si="5"/>
        <v>0</v>
      </c>
      <c r="X64" s="361"/>
      <c r="Y64" s="362"/>
      <c r="Z64" s="107"/>
      <c r="AA64" s="362"/>
      <c r="AB64" s="362"/>
      <c r="AC64" s="362"/>
      <c r="AD64" s="362"/>
      <c r="AE64" s="105">
        <f t="shared" si="6"/>
        <v>0</v>
      </c>
      <c r="AF64" s="361"/>
      <c r="AG64" s="362"/>
      <c r="AH64" s="107"/>
      <c r="AI64" s="362"/>
      <c r="AJ64" s="362"/>
      <c r="AK64" s="362"/>
      <c r="AL64" s="362"/>
      <c r="AM64" s="105">
        <f t="shared" si="1"/>
        <v>0</v>
      </c>
      <c r="AN64" s="361"/>
      <c r="AO64" s="362"/>
      <c r="AP64" s="107"/>
      <c r="AQ64" s="362"/>
      <c r="AR64" s="362"/>
      <c r="AS64" s="362"/>
      <c r="AT64" s="362"/>
      <c r="AU64" s="105"/>
      <c r="AV64" s="399"/>
      <c r="AW64" s="400"/>
      <c r="AX64" s="107"/>
      <c r="AY64" s="400"/>
      <c r="AZ64" s="400"/>
      <c r="BA64" s="400"/>
      <c r="BB64" s="400"/>
      <c r="BC64" s="105"/>
      <c r="BD64" s="480"/>
      <c r="BE64" s="362"/>
      <c r="BF64" s="107"/>
      <c r="BG64" s="362"/>
      <c r="BH64" s="362"/>
      <c r="BI64" s="362"/>
      <c r="BJ64" s="362"/>
      <c r="BK64" s="105"/>
      <c r="BL64" s="92"/>
      <c r="BO64" s="109">
        <f t="shared" si="29"/>
        <v>0</v>
      </c>
      <c r="BQ64" s="110" t="str">
        <f t="shared" si="10"/>
        <v>-</v>
      </c>
      <c r="BS64" s="499" t="e">
        <f t="shared" si="3"/>
        <v>#VALUE!</v>
      </c>
      <c r="BT64" s="500"/>
    </row>
    <row r="65" spans="1:72" ht="20.25" customHeight="1">
      <c r="A65" s="207"/>
      <c r="B65" s="101" t="s">
        <v>911</v>
      </c>
      <c r="C65" s="263" t="s">
        <v>816</v>
      </c>
      <c r="D65" s="12" t="s">
        <v>775</v>
      </c>
      <c r="E65" s="9" t="s">
        <v>561</v>
      </c>
      <c r="F65" s="5" t="s">
        <v>561</v>
      </c>
      <c r="G65" s="488"/>
      <c r="H65" s="357"/>
      <c r="I65" s="411"/>
      <c r="J65" s="107"/>
      <c r="K65" s="411"/>
      <c r="L65" s="411"/>
      <c r="M65" s="411"/>
      <c r="N65" s="411"/>
      <c r="O65" s="105"/>
      <c r="P65" s="410"/>
      <c r="Q65" s="411"/>
      <c r="R65" s="107"/>
      <c r="S65" s="344"/>
      <c r="T65" s="344"/>
      <c r="U65" s="344"/>
      <c r="V65" s="411"/>
      <c r="W65" s="105"/>
      <c r="X65" s="410"/>
      <c r="Y65" s="411"/>
      <c r="Z65" s="107"/>
      <c r="AA65" s="411"/>
      <c r="AB65" s="411"/>
      <c r="AC65" s="411"/>
      <c r="AD65" s="411"/>
      <c r="AE65" s="105"/>
      <c r="AF65" s="410"/>
      <c r="AG65" s="411"/>
      <c r="AH65" s="107"/>
      <c r="AI65" s="411"/>
      <c r="AJ65" s="411"/>
      <c r="AK65" s="411"/>
      <c r="AL65" s="411"/>
      <c r="AM65" s="105"/>
      <c r="AN65" s="410"/>
      <c r="AO65" s="411"/>
      <c r="AP65" s="107"/>
      <c r="AQ65" s="411"/>
      <c r="AR65" s="411"/>
      <c r="AS65" s="411"/>
      <c r="AT65" s="411"/>
      <c r="AU65" s="105"/>
      <c r="AV65" s="410"/>
      <c r="AW65" s="411"/>
      <c r="AX65" s="107"/>
      <c r="AY65" s="411"/>
      <c r="AZ65" s="411"/>
      <c r="BA65" s="411"/>
      <c r="BB65" s="411"/>
      <c r="BC65" s="105"/>
      <c r="BD65" s="480">
        <v>93</v>
      </c>
      <c r="BE65" s="411"/>
      <c r="BF65" s="107"/>
      <c r="BG65" s="411"/>
      <c r="BH65" s="411"/>
      <c r="BI65" s="411"/>
      <c r="BJ65" s="411"/>
      <c r="BK65" s="105"/>
      <c r="BL65" s="92"/>
      <c r="BO65" s="109">
        <f>COUNT(H65,P65,X65,AF65,AN65,AV65,#REF!)</f>
        <v>0</v>
      </c>
      <c r="BQ65" s="110">
        <f t="shared" si="10"/>
        <v>93</v>
      </c>
      <c r="BS65" s="499">
        <f t="shared" si="3"/>
        <v>17</v>
      </c>
      <c r="BT65" s="500"/>
    </row>
    <row r="66" spans="1:72" ht="20.25" customHeight="1">
      <c r="A66" s="207"/>
      <c r="B66" s="101" t="s">
        <v>886</v>
      </c>
      <c r="C66" s="263" t="s">
        <v>887</v>
      </c>
      <c r="D66" s="263" t="s">
        <v>6</v>
      </c>
      <c r="E66" s="9" t="s">
        <v>561</v>
      </c>
      <c r="F66" s="5" t="s">
        <v>561</v>
      </c>
      <c r="G66" s="488"/>
      <c r="H66" s="357"/>
      <c r="I66" s="400"/>
      <c r="J66" s="107"/>
      <c r="K66" s="400"/>
      <c r="L66" s="400"/>
      <c r="M66" s="400"/>
      <c r="N66" s="400"/>
      <c r="O66" s="105"/>
      <c r="P66" s="399"/>
      <c r="Q66" s="400"/>
      <c r="R66" s="107"/>
      <c r="S66" s="344"/>
      <c r="T66" s="344"/>
      <c r="U66" s="344"/>
      <c r="V66" s="400"/>
      <c r="W66" s="105"/>
      <c r="X66" s="399"/>
      <c r="Y66" s="400"/>
      <c r="Z66" s="107"/>
      <c r="AA66" s="400"/>
      <c r="AB66" s="400"/>
      <c r="AC66" s="400"/>
      <c r="AD66" s="400"/>
      <c r="AE66" s="105"/>
      <c r="AF66" s="399"/>
      <c r="AG66" s="400"/>
      <c r="AH66" s="107"/>
      <c r="AI66" s="400"/>
      <c r="AJ66" s="400"/>
      <c r="AK66" s="400"/>
      <c r="AL66" s="400"/>
      <c r="AM66" s="105"/>
      <c r="AN66" s="399">
        <v>91</v>
      </c>
      <c r="AO66" s="400"/>
      <c r="AP66" s="107"/>
      <c r="AQ66" s="400"/>
      <c r="AR66" s="400"/>
      <c r="AS66" s="400"/>
      <c r="AT66" s="400"/>
      <c r="AU66" s="105"/>
      <c r="AV66" s="399">
        <v>101</v>
      </c>
      <c r="AW66" s="400"/>
      <c r="AX66" s="107"/>
      <c r="AY66" s="400"/>
      <c r="AZ66" s="400"/>
      <c r="BA66" s="400"/>
      <c r="BB66" s="400"/>
      <c r="BC66" s="105"/>
      <c r="BD66" s="480">
        <v>102</v>
      </c>
      <c r="BE66" s="400"/>
      <c r="BF66" s="107"/>
      <c r="BG66" s="400"/>
      <c r="BH66" s="400"/>
      <c r="BI66" s="400"/>
      <c r="BJ66" s="400"/>
      <c r="BK66" s="105"/>
      <c r="BL66" s="92"/>
      <c r="BO66" s="109">
        <f>COUNT(H66,P66,X66,AF66,AN66,AV66,#REF!)</f>
        <v>2</v>
      </c>
      <c r="BQ66" s="110">
        <f t="shared" si="10"/>
        <v>98</v>
      </c>
      <c r="BS66" s="499">
        <f t="shared" si="3"/>
        <v>21</v>
      </c>
      <c r="BT66" s="500"/>
    </row>
    <row r="67" spans="1:72" ht="20.25" customHeight="1">
      <c r="A67" s="207"/>
      <c r="B67" s="101" t="s">
        <v>861</v>
      </c>
      <c r="C67" s="263" t="s">
        <v>862</v>
      </c>
      <c r="D67" s="263" t="s">
        <v>29</v>
      </c>
      <c r="E67" s="9" t="s">
        <v>561</v>
      </c>
      <c r="F67" s="5" t="s">
        <v>561</v>
      </c>
      <c r="G67" s="488"/>
      <c r="H67" s="357"/>
      <c r="I67" s="362"/>
      <c r="J67" s="107"/>
      <c r="K67" s="362"/>
      <c r="L67" s="362"/>
      <c r="M67" s="362"/>
      <c r="N67" s="362"/>
      <c r="O67" s="105"/>
      <c r="P67" s="361"/>
      <c r="Q67" s="362"/>
      <c r="R67" s="107"/>
      <c r="S67" s="344"/>
      <c r="T67" s="344"/>
      <c r="U67" s="344"/>
      <c r="V67" s="362"/>
      <c r="W67" s="105">
        <f t="shared" si="5"/>
        <v>0</v>
      </c>
      <c r="X67" s="361"/>
      <c r="Y67" s="362"/>
      <c r="Z67" s="107"/>
      <c r="AA67" s="362"/>
      <c r="AB67" s="362"/>
      <c r="AC67" s="362"/>
      <c r="AD67" s="362"/>
      <c r="AE67" s="105">
        <f t="shared" si="6"/>
        <v>0</v>
      </c>
      <c r="AF67" s="361">
        <v>126</v>
      </c>
      <c r="AG67" s="362"/>
      <c r="AH67" s="107"/>
      <c r="AI67" s="362"/>
      <c r="AJ67" s="362"/>
      <c r="AK67" s="362"/>
      <c r="AL67" s="362"/>
      <c r="AM67" s="105">
        <f t="shared" si="1"/>
        <v>0</v>
      </c>
      <c r="AN67" s="361"/>
      <c r="AO67" s="362"/>
      <c r="AP67" s="107"/>
      <c r="AQ67" s="362"/>
      <c r="AR67" s="362"/>
      <c r="AS67" s="362"/>
      <c r="AT67" s="362"/>
      <c r="AU67" s="105"/>
      <c r="AV67" s="399"/>
      <c r="AW67" s="400"/>
      <c r="AX67" s="107"/>
      <c r="AY67" s="400"/>
      <c r="AZ67" s="400"/>
      <c r="BA67" s="400"/>
      <c r="BB67" s="400"/>
      <c r="BC67" s="105"/>
      <c r="BD67" s="480">
        <v>116</v>
      </c>
      <c r="BE67" s="362"/>
      <c r="BF67" s="107"/>
      <c r="BG67" s="362"/>
      <c r="BH67" s="362"/>
      <c r="BI67" s="362"/>
      <c r="BJ67" s="362"/>
      <c r="BK67" s="105"/>
      <c r="BL67" s="92"/>
      <c r="BO67" s="109">
        <f>COUNT(H67,P67,X67,AF67,AN67,AV67,#REF!)</f>
        <v>1</v>
      </c>
      <c r="BQ67" s="110">
        <f t="shared" si="10"/>
        <v>121</v>
      </c>
      <c r="BS67" s="499">
        <f t="shared" si="3"/>
        <v>39</v>
      </c>
      <c r="BT67" s="500"/>
    </row>
    <row r="68" spans="1:72" ht="20.25" customHeight="1">
      <c r="A68" s="207"/>
      <c r="B68" s="6" t="s">
        <v>208</v>
      </c>
      <c r="C68" s="6" t="s">
        <v>788</v>
      </c>
      <c r="D68" s="263" t="s">
        <v>789</v>
      </c>
      <c r="E68" s="9" t="s">
        <v>561</v>
      </c>
      <c r="F68" s="5" t="s">
        <v>561</v>
      </c>
      <c r="G68" s="488"/>
      <c r="H68" s="357" t="s">
        <v>613</v>
      </c>
      <c r="I68" s="27"/>
      <c r="J68" s="107" t="s">
        <v>613</v>
      </c>
      <c r="K68" s="27"/>
      <c r="L68" s="27"/>
      <c r="M68" s="27"/>
      <c r="N68" s="27"/>
      <c r="O68" s="105"/>
      <c r="P68" s="26">
        <v>107</v>
      </c>
      <c r="Q68" s="27"/>
      <c r="R68" s="107">
        <v>107</v>
      </c>
      <c r="S68" s="344"/>
      <c r="T68" s="344"/>
      <c r="U68" s="344"/>
      <c r="V68" s="27"/>
      <c r="W68" s="105">
        <f t="shared" si="5"/>
        <v>0</v>
      </c>
      <c r="X68" s="26"/>
      <c r="Y68" s="27"/>
      <c r="Z68" s="107"/>
      <c r="AA68" s="27"/>
      <c r="AB68" s="27"/>
      <c r="AC68" s="27"/>
      <c r="AD68" s="27"/>
      <c r="AE68" s="105">
        <f t="shared" si="6"/>
        <v>0</v>
      </c>
      <c r="AF68" s="26"/>
      <c r="AG68" s="27"/>
      <c r="AH68" s="107"/>
      <c r="AI68" s="27"/>
      <c r="AJ68" s="27"/>
      <c r="AK68" s="27"/>
      <c r="AL68" s="27"/>
      <c r="AM68" s="105">
        <f t="shared" si="1"/>
        <v>0</v>
      </c>
      <c r="AN68" s="26"/>
      <c r="AO68" s="27"/>
      <c r="AP68" s="107"/>
      <c r="AQ68" s="27"/>
      <c r="AR68" s="27"/>
      <c r="AS68" s="27"/>
      <c r="AT68" s="27"/>
      <c r="AU68" s="105"/>
      <c r="AV68" s="399"/>
      <c r="AW68" s="400"/>
      <c r="AX68" s="107"/>
      <c r="AY68" s="400"/>
      <c r="AZ68" s="400"/>
      <c r="BA68" s="400"/>
      <c r="BB68" s="400"/>
      <c r="BC68" s="105"/>
      <c r="BD68" s="480"/>
      <c r="BE68" s="27"/>
      <c r="BF68" s="107"/>
      <c r="BG68" s="27"/>
      <c r="BH68" s="27"/>
      <c r="BI68" s="27"/>
      <c r="BJ68" s="27"/>
      <c r="BK68" s="105"/>
      <c r="BL68" s="92"/>
      <c r="BO68" s="109">
        <f t="shared" si="29"/>
        <v>1</v>
      </c>
      <c r="BQ68" s="110">
        <f t="shared" si="10"/>
        <v>107</v>
      </c>
      <c r="BS68" s="499">
        <f t="shared" ref="BS68:BS85" si="35">ROUND((BQ68-72)*0.8,0)</f>
        <v>28</v>
      </c>
      <c r="BT68" s="500"/>
    </row>
    <row r="69" spans="1:72" ht="20.25" customHeight="1">
      <c r="A69" s="207"/>
      <c r="B69" s="6" t="s">
        <v>208</v>
      </c>
      <c r="C69" s="6" t="s">
        <v>814</v>
      </c>
      <c r="D69" s="263" t="s">
        <v>815</v>
      </c>
      <c r="E69" s="9" t="s">
        <v>561</v>
      </c>
      <c r="F69" s="5" t="s">
        <v>561</v>
      </c>
      <c r="G69" s="488"/>
      <c r="H69" s="357"/>
      <c r="I69" s="362"/>
      <c r="J69" s="107"/>
      <c r="K69" s="362"/>
      <c r="L69" s="362"/>
      <c r="M69" s="362"/>
      <c r="N69" s="362"/>
      <c r="O69" s="105"/>
      <c r="P69" s="361"/>
      <c r="Q69" s="362"/>
      <c r="R69" s="107"/>
      <c r="S69" s="344"/>
      <c r="T69" s="344"/>
      <c r="U69" s="344"/>
      <c r="V69" s="362"/>
      <c r="W69" s="105">
        <f t="shared" si="5"/>
        <v>0</v>
      </c>
      <c r="X69" s="361">
        <v>114</v>
      </c>
      <c r="Y69" s="362"/>
      <c r="Z69" s="107"/>
      <c r="AA69" s="362"/>
      <c r="AB69" s="362" t="s">
        <v>587</v>
      </c>
      <c r="AC69" s="362"/>
      <c r="AD69" s="362"/>
      <c r="AE69" s="105">
        <f t="shared" si="6"/>
        <v>0</v>
      </c>
      <c r="AF69" s="361"/>
      <c r="AG69" s="362"/>
      <c r="AH69" s="107"/>
      <c r="AI69" s="362"/>
      <c r="AJ69" s="362"/>
      <c r="AK69" s="362"/>
      <c r="AL69" s="362"/>
      <c r="AM69" s="105">
        <f t="shared" si="1"/>
        <v>0</v>
      </c>
      <c r="AN69" s="361">
        <v>134</v>
      </c>
      <c r="AO69" s="362"/>
      <c r="AP69" s="107"/>
      <c r="AQ69" s="362"/>
      <c r="AR69" s="362"/>
      <c r="AS69" s="362"/>
      <c r="AT69" s="362"/>
      <c r="AU69" s="105"/>
      <c r="AV69" s="399"/>
      <c r="AW69" s="400"/>
      <c r="AX69" s="107"/>
      <c r="AY69" s="400"/>
      <c r="AZ69" s="400"/>
      <c r="BA69" s="400"/>
      <c r="BB69" s="400"/>
      <c r="BC69" s="105"/>
      <c r="BD69" s="480"/>
      <c r="BE69" s="362"/>
      <c r="BF69" s="107"/>
      <c r="BG69" s="362"/>
      <c r="BH69" s="362"/>
      <c r="BI69" s="362"/>
      <c r="BJ69" s="362"/>
      <c r="BK69" s="105"/>
      <c r="BL69" s="92"/>
      <c r="BO69" s="109">
        <f t="shared" si="29"/>
        <v>2</v>
      </c>
      <c r="BQ69" s="110">
        <f t="shared" ref="BQ69:BQ85" si="36">IFERROR(AVERAGE(H69,P69,X69,AF69,AN69,AV69,BD69),"-")</f>
        <v>124</v>
      </c>
      <c r="BS69" s="499">
        <f t="shared" si="35"/>
        <v>42</v>
      </c>
      <c r="BT69" s="500"/>
    </row>
    <row r="70" spans="1:72" ht="20.25" customHeight="1">
      <c r="A70" s="207"/>
      <c r="B70" s="271" t="s">
        <v>38</v>
      </c>
      <c r="C70" s="271" t="s">
        <v>754</v>
      </c>
      <c r="D70" s="271" t="s">
        <v>755</v>
      </c>
      <c r="E70" s="9" t="s">
        <v>561</v>
      </c>
      <c r="F70" s="5" t="str">
        <f>E70</f>
        <v>guest</v>
      </c>
      <c r="G70" s="489"/>
      <c r="H70" s="357">
        <v>113</v>
      </c>
      <c r="I70" s="27"/>
      <c r="J70" s="107">
        <v>113</v>
      </c>
      <c r="K70" s="27"/>
      <c r="L70" s="27"/>
      <c r="M70" s="27"/>
      <c r="N70" s="27"/>
      <c r="O70" s="105"/>
      <c r="P70" s="26"/>
      <c r="Q70" s="27"/>
      <c r="R70" s="107"/>
      <c r="S70" s="344"/>
      <c r="T70" s="344"/>
      <c r="U70" s="344"/>
      <c r="V70" s="27"/>
      <c r="W70" s="105">
        <f t="shared" si="5"/>
        <v>0</v>
      </c>
      <c r="X70" s="26"/>
      <c r="Y70" s="27"/>
      <c r="Z70" s="107"/>
      <c r="AA70" s="27"/>
      <c r="AB70" s="27"/>
      <c r="AC70" s="27"/>
      <c r="AD70" s="27"/>
      <c r="AE70" s="105">
        <f t="shared" si="6"/>
        <v>0</v>
      </c>
      <c r="AF70" s="26"/>
      <c r="AG70" s="27"/>
      <c r="AH70" s="107"/>
      <c r="AI70" s="27"/>
      <c r="AJ70" s="27"/>
      <c r="AK70" s="27"/>
      <c r="AL70" s="27"/>
      <c r="AM70" s="105">
        <f t="shared" ref="AM70:AM84" si="37">SUM(AE70+AL70)</f>
        <v>0</v>
      </c>
      <c r="AN70" s="26"/>
      <c r="AO70" s="27"/>
      <c r="AP70" s="107"/>
      <c r="AQ70" s="27"/>
      <c r="AR70" s="27"/>
      <c r="AS70" s="27"/>
      <c r="AT70" s="27"/>
      <c r="AU70" s="105"/>
      <c r="AV70" s="399"/>
      <c r="AW70" s="400"/>
      <c r="AX70" s="107"/>
      <c r="AY70" s="400"/>
      <c r="AZ70" s="400"/>
      <c r="BA70" s="400"/>
      <c r="BB70" s="400"/>
      <c r="BC70" s="105"/>
      <c r="BD70" s="480">
        <v>108</v>
      </c>
      <c r="BE70" s="27"/>
      <c r="BF70" s="107"/>
      <c r="BG70" s="27"/>
      <c r="BH70" s="27"/>
      <c r="BI70" s="27"/>
      <c r="BJ70" s="27"/>
      <c r="BK70" s="105"/>
      <c r="BL70" s="92"/>
      <c r="BO70" s="109">
        <f t="shared" si="29"/>
        <v>2</v>
      </c>
      <c r="BQ70" s="110">
        <f t="shared" si="36"/>
        <v>110.5</v>
      </c>
      <c r="BS70" s="499">
        <f t="shared" si="35"/>
        <v>31</v>
      </c>
      <c r="BT70" s="500"/>
    </row>
    <row r="71" spans="1:72" ht="20.25" customHeight="1">
      <c r="A71" s="207"/>
      <c r="B71" s="12" t="s">
        <v>38</v>
      </c>
      <c r="C71" s="12" t="s">
        <v>665</v>
      </c>
      <c r="D71" s="12" t="s">
        <v>6</v>
      </c>
      <c r="E71" s="9" t="s">
        <v>561</v>
      </c>
      <c r="F71" s="5" t="str">
        <f>E71</f>
        <v>guest</v>
      </c>
      <c r="G71" s="489"/>
      <c r="H71" s="357">
        <v>117</v>
      </c>
      <c r="I71" s="27"/>
      <c r="J71" s="107">
        <v>117</v>
      </c>
      <c r="K71" s="27"/>
      <c r="L71" s="27"/>
      <c r="M71" s="27"/>
      <c r="N71" s="27"/>
      <c r="O71" s="105"/>
      <c r="P71" s="26">
        <v>122</v>
      </c>
      <c r="Q71" s="27"/>
      <c r="R71" s="107">
        <v>122</v>
      </c>
      <c r="S71" s="344"/>
      <c r="T71" s="344"/>
      <c r="U71" s="344"/>
      <c r="V71" s="27"/>
      <c r="W71" s="105">
        <f t="shared" ref="W71:W84" si="38">SUM(O71+V71)</f>
        <v>0</v>
      </c>
      <c r="X71" s="26">
        <v>102</v>
      </c>
      <c r="Y71" s="27"/>
      <c r="Z71" s="107"/>
      <c r="AA71" s="27"/>
      <c r="AB71" s="27"/>
      <c r="AC71" s="27"/>
      <c r="AD71" s="27"/>
      <c r="AE71" s="105">
        <f t="shared" ref="AE71:AE84" si="39">SUM(W71+AD71)</f>
        <v>0</v>
      </c>
      <c r="AF71" s="26">
        <v>107</v>
      </c>
      <c r="AG71" s="27"/>
      <c r="AH71" s="107"/>
      <c r="AI71" s="27"/>
      <c r="AJ71" s="27"/>
      <c r="AK71" s="27"/>
      <c r="AL71" s="27"/>
      <c r="AM71" s="105">
        <f t="shared" si="37"/>
        <v>0</v>
      </c>
      <c r="AN71" s="26">
        <v>108</v>
      </c>
      <c r="AO71" s="27"/>
      <c r="AP71" s="107"/>
      <c r="AQ71" s="27"/>
      <c r="AR71" s="27"/>
      <c r="AS71" s="27"/>
      <c r="AT71" s="27"/>
      <c r="AU71" s="105"/>
      <c r="AV71" s="399">
        <v>110</v>
      </c>
      <c r="AW71" s="400"/>
      <c r="AX71" s="107"/>
      <c r="AY71" s="400"/>
      <c r="AZ71" s="400"/>
      <c r="BA71" s="400"/>
      <c r="BB71" s="400"/>
      <c r="BC71" s="105"/>
      <c r="BD71" s="480"/>
      <c r="BE71" s="27"/>
      <c r="BF71" s="107"/>
      <c r="BG71" s="27"/>
      <c r="BH71" s="27"/>
      <c r="BI71" s="27"/>
      <c r="BJ71" s="27"/>
      <c r="BK71" s="105"/>
      <c r="BL71" s="92"/>
      <c r="BO71" s="414">
        <f>COUNT(H71,P71,X71,AF71,AN71,AV71,BD66)</f>
        <v>7</v>
      </c>
      <c r="BQ71" s="110">
        <f t="shared" si="36"/>
        <v>111</v>
      </c>
      <c r="BS71" s="499">
        <f t="shared" si="35"/>
        <v>31</v>
      </c>
      <c r="BT71" s="500"/>
    </row>
    <row r="72" spans="1:72" ht="20.25" customHeight="1">
      <c r="A72" s="207"/>
      <c r="B72" s="209" t="s">
        <v>625</v>
      </c>
      <c r="C72" s="209" t="s">
        <v>863</v>
      </c>
      <c r="D72" s="209" t="s">
        <v>613</v>
      </c>
      <c r="E72" s="9" t="s">
        <v>561</v>
      </c>
      <c r="F72" s="5" t="str">
        <f t="shared" ref="F72:F83" si="40">E72</f>
        <v>guest</v>
      </c>
      <c r="G72" s="489"/>
      <c r="H72" s="357">
        <v>102</v>
      </c>
      <c r="I72" s="27"/>
      <c r="J72" s="107">
        <v>102</v>
      </c>
      <c r="K72" s="27"/>
      <c r="L72" s="27"/>
      <c r="M72" s="27"/>
      <c r="N72" s="27"/>
      <c r="O72" s="105"/>
      <c r="P72" s="26"/>
      <c r="Q72" s="27"/>
      <c r="R72" s="107"/>
      <c r="S72" s="344"/>
      <c r="T72" s="344"/>
      <c r="U72" s="344"/>
      <c r="V72" s="27"/>
      <c r="W72" s="105">
        <f t="shared" si="38"/>
        <v>0</v>
      </c>
      <c r="X72" s="26"/>
      <c r="Y72" s="27"/>
      <c r="Z72" s="107"/>
      <c r="AA72" s="27"/>
      <c r="AB72" s="27"/>
      <c r="AC72" s="27"/>
      <c r="AD72" s="27"/>
      <c r="AE72" s="105">
        <f t="shared" si="39"/>
        <v>0</v>
      </c>
      <c r="AF72" s="26">
        <v>93</v>
      </c>
      <c r="AG72" s="27"/>
      <c r="AH72" s="107"/>
      <c r="AI72" s="27"/>
      <c r="AJ72" s="27"/>
      <c r="AK72" s="27"/>
      <c r="AL72" s="27"/>
      <c r="AM72" s="105">
        <f t="shared" si="37"/>
        <v>0</v>
      </c>
      <c r="AN72" s="26"/>
      <c r="AO72" s="27"/>
      <c r="AP72" s="107"/>
      <c r="AQ72" s="27"/>
      <c r="AR72" s="27"/>
      <c r="AS72" s="27"/>
      <c r="AT72" s="27"/>
      <c r="AU72" s="105"/>
      <c r="AV72" s="399">
        <v>95</v>
      </c>
      <c r="AW72" s="400"/>
      <c r="AX72" s="107"/>
      <c r="AY72" s="400"/>
      <c r="AZ72" s="400"/>
      <c r="BA72" s="400"/>
      <c r="BB72" s="400"/>
      <c r="BC72" s="105"/>
      <c r="BD72" s="480"/>
      <c r="BE72" s="27"/>
      <c r="BF72" s="107"/>
      <c r="BG72" s="27"/>
      <c r="BH72" s="27"/>
      <c r="BI72" s="27"/>
      <c r="BJ72" s="27"/>
      <c r="BK72" s="105"/>
      <c r="BL72" s="92"/>
      <c r="BO72" s="109">
        <f>COUNT(H72,P72,X72,AF72,AN72,AV72,BD76)</f>
        <v>4</v>
      </c>
      <c r="BQ72" s="110">
        <f t="shared" si="36"/>
        <v>96.666666666666671</v>
      </c>
      <c r="BS72" s="499">
        <f t="shared" si="35"/>
        <v>20</v>
      </c>
      <c r="BT72" s="500"/>
    </row>
    <row r="73" spans="1:72" ht="20.25" customHeight="1">
      <c r="A73" s="207"/>
      <c r="B73" s="263" t="s">
        <v>206</v>
      </c>
      <c r="C73" s="263" t="s">
        <v>207</v>
      </c>
      <c r="D73" s="388" t="s">
        <v>262</v>
      </c>
      <c r="E73" s="9" t="s">
        <v>561</v>
      </c>
      <c r="F73" s="5" t="str">
        <f t="shared" ref="F73:F81" si="41">E73</f>
        <v>guest</v>
      </c>
      <c r="G73" s="489"/>
      <c r="H73" s="357"/>
      <c r="I73" s="374"/>
      <c r="J73" s="107"/>
      <c r="K73" s="374"/>
      <c r="L73" s="374"/>
      <c r="M73" s="374"/>
      <c r="N73" s="374"/>
      <c r="O73" s="105"/>
      <c r="P73" s="373"/>
      <c r="Q73" s="374"/>
      <c r="R73" s="107"/>
      <c r="S73" s="344"/>
      <c r="T73" s="344"/>
      <c r="U73" s="344"/>
      <c r="V73" s="374"/>
      <c r="W73" s="105">
        <f t="shared" si="38"/>
        <v>0</v>
      </c>
      <c r="X73" s="373"/>
      <c r="Y73" s="374"/>
      <c r="Z73" s="107"/>
      <c r="AA73" s="374"/>
      <c r="AB73" s="374"/>
      <c r="AC73" s="374"/>
      <c r="AD73" s="374"/>
      <c r="AE73" s="105">
        <f t="shared" si="39"/>
        <v>0</v>
      </c>
      <c r="AF73" s="373">
        <v>102</v>
      </c>
      <c r="AG73" s="374"/>
      <c r="AH73" s="107"/>
      <c r="AI73" s="374"/>
      <c r="AJ73" s="374"/>
      <c r="AK73" s="374"/>
      <c r="AL73" s="374"/>
      <c r="AM73" s="105">
        <f t="shared" si="37"/>
        <v>0</v>
      </c>
      <c r="AN73" s="373"/>
      <c r="AO73" s="374"/>
      <c r="AP73" s="107"/>
      <c r="AQ73" s="374"/>
      <c r="AR73" s="374"/>
      <c r="AS73" s="374"/>
      <c r="AT73" s="374"/>
      <c r="AU73" s="105"/>
      <c r="AV73" s="399"/>
      <c r="AW73" s="400"/>
      <c r="AX73" s="107"/>
      <c r="AY73" s="400"/>
      <c r="AZ73" s="400"/>
      <c r="BA73" s="400"/>
      <c r="BB73" s="400"/>
      <c r="BC73" s="105"/>
      <c r="BD73" s="480"/>
      <c r="BE73" s="374"/>
      <c r="BF73" s="107"/>
      <c r="BG73" s="374"/>
      <c r="BH73" s="374"/>
      <c r="BI73" s="374"/>
      <c r="BJ73" s="374"/>
      <c r="BK73" s="105"/>
      <c r="BL73" s="92"/>
      <c r="BO73" s="109">
        <f>COUNT(H73,P73,X73,AF73,AN73,AV73,BD67)</f>
        <v>2</v>
      </c>
      <c r="BQ73" s="110">
        <f t="shared" si="36"/>
        <v>102</v>
      </c>
      <c r="BS73" s="499">
        <f t="shared" si="35"/>
        <v>24</v>
      </c>
      <c r="BT73" s="500"/>
    </row>
    <row r="74" spans="1:72" ht="20.25" customHeight="1">
      <c r="A74" s="207"/>
      <c r="B74" s="209" t="s">
        <v>795</v>
      </c>
      <c r="C74" s="209" t="s">
        <v>796</v>
      </c>
      <c r="D74" s="209" t="s">
        <v>797</v>
      </c>
      <c r="E74" s="9" t="s">
        <v>561</v>
      </c>
      <c r="F74" s="5" t="str">
        <f t="shared" si="41"/>
        <v>guest</v>
      </c>
      <c r="G74" s="489"/>
      <c r="H74" s="357"/>
      <c r="I74" s="27"/>
      <c r="J74" s="107"/>
      <c r="K74" s="27"/>
      <c r="L74" s="27"/>
      <c r="M74" s="27"/>
      <c r="N74" s="27"/>
      <c r="O74" s="105"/>
      <c r="P74" s="26">
        <v>115</v>
      </c>
      <c r="Q74" s="27"/>
      <c r="R74" s="107">
        <v>115</v>
      </c>
      <c r="S74" s="344"/>
      <c r="T74" s="344"/>
      <c r="U74" s="344"/>
      <c r="V74" s="27"/>
      <c r="W74" s="105">
        <f t="shared" si="38"/>
        <v>0</v>
      </c>
      <c r="X74" s="26"/>
      <c r="Y74" s="27"/>
      <c r="Z74" s="107"/>
      <c r="AA74" s="27"/>
      <c r="AB74" s="27"/>
      <c r="AC74" s="27"/>
      <c r="AD74" s="27"/>
      <c r="AE74" s="105">
        <f t="shared" si="39"/>
        <v>0</v>
      </c>
      <c r="AF74" s="26"/>
      <c r="AG74" s="27"/>
      <c r="AH74" s="107"/>
      <c r="AI74" s="27"/>
      <c r="AJ74" s="27"/>
      <c r="AK74" s="27"/>
      <c r="AL74" s="27"/>
      <c r="AM74" s="105">
        <f t="shared" si="37"/>
        <v>0</v>
      </c>
      <c r="AN74" s="26"/>
      <c r="AO74" s="27"/>
      <c r="AP74" s="107"/>
      <c r="AQ74" s="27"/>
      <c r="AR74" s="27"/>
      <c r="AS74" s="27"/>
      <c r="AT74" s="27"/>
      <c r="AU74" s="105"/>
      <c r="AV74" s="399"/>
      <c r="AW74" s="400"/>
      <c r="AX74" s="107"/>
      <c r="AY74" s="400"/>
      <c r="AZ74" s="400"/>
      <c r="BA74" s="400"/>
      <c r="BB74" s="400"/>
      <c r="BC74" s="105"/>
      <c r="BD74" s="480"/>
      <c r="BE74" s="27"/>
      <c r="BF74" s="107"/>
      <c r="BG74" s="27"/>
      <c r="BH74" s="27"/>
      <c r="BI74" s="27"/>
      <c r="BJ74" s="27"/>
      <c r="BK74" s="105"/>
      <c r="BL74" s="92"/>
      <c r="BO74" s="109">
        <f>COUNT(H74,P74,X74,AF74,AN74,AV74,BD78)</f>
        <v>2</v>
      </c>
      <c r="BQ74" s="110">
        <f t="shared" si="36"/>
        <v>115</v>
      </c>
      <c r="BS74" s="499">
        <f t="shared" si="35"/>
        <v>34</v>
      </c>
      <c r="BT74" s="500"/>
    </row>
    <row r="75" spans="1:72" ht="20.25" customHeight="1">
      <c r="A75" s="207"/>
      <c r="B75" s="209" t="s">
        <v>850</v>
      </c>
      <c r="C75" s="209" t="s">
        <v>851</v>
      </c>
      <c r="D75" s="209" t="s">
        <v>852</v>
      </c>
      <c r="E75" s="9" t="s">
        <v>561</v>
      </c>
      <c r="F75" s="5" t="str">
        <f t="shared" si="41"/>
        <v>guest</v>
      </c>
      <c r="G75" s="489"/>
      <c r="H75" s="357"/>
      <c r="I75" s="362"/>
      <c r="J75" s="107"/>
      <c r="K75" s="362"/>
      <c r="L75" s="362"/>
      <c r="M75" s="362"/>
      <c r="N75" s="362"/>
      <c r="O75" s="105"/>
      <c r="P75" s="361"/>
      <c r="Q75" s="362"/>
      <c r="R75" s="107"/>
      <c r="S75" s="344"/>
      <c r="T75" s="344"/>
      <c r="U75" s="344"/>
      <c r="V75" s="362"/>
      <c r="W75" s="105">
        <f t="shared" si="38"/>
        <v>0</v>
      </c>
      <c r="X75" s="361"/>
      <c r="Y75" s="362"/>
      <c r="Z75" s="107"/>
      <c r="AA75" s="362"/>
      <c r="AB75" s="362"/>
      <c r="AC75" s="362"/>
      <c r="AD75" s="362"/>
      <c r="AE75" s="105">
        <f t="shared" si="39"/>
        <v>0</v>
      </c>
      <c r="AF75" s="361">
        <v>112</v>
      </c>
      <c r="AG75" s="362"/>
      <c r="AH75" s="107"/>
      <c r="AI75" s="362"/>
      <c r="AJ75" s="362"/>
      <c r="AK75" s="362"/>
      <c r="AL75" s="362"/>
      <c r="AM75" s="105">
        <f t="shared" si="37"/>
        <v>0</v>
      </c>
      <c r="AN75" s="361"/>
      <c r="AO75" s="362"/>
      <c r="AP75" s="107"/>
      <c r="AQ75" s="362"/>
      <c r="AR75" s="362"/>
      <c r="AS75" s="362"/>
      <c r="AT75" s="362"/>
      <c r="AU75" s="105"/>
      <c r="AV75" s="399"/>
      <c r="AW75" s="400"/>
      <c r="AX75" s="107"/>
      <c r="AY75" s="400"/>
      <c r="AZ75" s="400"/>
      <c r="BA75" s="400"/>
      <c r="BB75" s="400"/>
      <c r="BC75" s="105"/>
      <c r="BD75" s="480"/>
      <c r="BE75" s="362"/>
      <c r="BF75" s="107"/>
      <c r="BG75" s="362"/>
      <c r="BH75" s="362"/>
      <c r="BI75" s="362"/>
      <c r="BJ75" s="362"/>
      <c r="BK75" s="105"/>
      <c r="BL75" s="92"/>
      <c r="BO75" s="109">
        <f>COUNT(H75,P75,X75,AF75,AN75,AV75,BD65)</f>
        <v>2</v>
      </c>
      <c r="BQ75" s="110">
        <f t="shared" si="36"/>
        <v>112</v>
      </c>
      <c r="BS75" s="499">
        <f t="shared" si="35"/>
        <v>32</v>
      </c>
      <c r="BT75" s="500"/>
    </row>
    <row r="76" spans="1:72" ht="20.25" customHeight="1">
      <c r="A76" s="207"/>
      <c r="B76" s="209" t="s">
        <v>912</v>
      </c>
      <c r="C76" s="209" t="s">
        <v>913</v>
      </c>
      <c r="D76" s="209" t="s">
        <v>860</v>
      </c>
      <c r="E76" s="9" t="s">
        <v>561</v>
      </c>
      <c r="F76" s="5" t="s">
        <v>561</v>
      </c>
      <c r="G76" s="489"/>
      <c r="H76" s="357"/>
      <c r="I76" s="413"/>
      <c r="J76" s="107"/>
      <c r="K76" s="413"/>
      <c r="L76" s="413"/>
      <c r="M76" s="413"/>
      <c r="N76" s="413"/>
      <c r="O76" s="105"/>
      <c r="P76" s="412"/>
      <c r="Q76" s="413"/>
      <c r="R76" s="107"/>
      <c r="S76" s="344"/>
      <c r="T76" s="344"/>
      <c r="U76" s="344"/>
      <c r="V76" s="413"/>
      <c r="W76" s="105"/>
      <c r="X76" s="412"/>
      <c r="Y76" s="413"/>
      <c r="Z76" s="107"/>
      <c r="AA76" s="413"/>
      <c r="AB76" s="413"/>
      <c r="AC76" s="413"/>
      <c r="AD76" s="413"/>
      <c r="AE76" s="105"/>
      <c r="AF76" s="412"/>
      <c r="AG76" s="413"/>
      <c r="AH76" s="107"/>
      <c r="AI76" s="413"/>
      <c r="AJ76" s="413"/>
      <c r="AK76" s="413"/>
      <c r="AL76" s="413"/>
      <c r="AM76" s="105"/>
      <c r="AN76" s="412"/>
      <c r="AO76" s="413"/>
      <c r="AP76" s="107"/>
      <c r="AQ76" s="413"/>
      <c r="AR76" s="413"/>
      <c r="AS76" s="413"/>
      <c r="AT76" s="413"/>
      <c r="AU76" s="105"/>
      <c r="AV76" s="412"/>
      <c r="AW76" s="413"/>
      <c r="AX76" s="107"/>
      <c r="AY76" s="413"/>
      <c r="AZ76" s="413"/>
      <c r="BA76" s="413"/>
      <c r="BB76" s="413"/>
      <c r="BC76" s="105"/>
      <c r="BD76" s="480">
        <v>102</v>
      </c>
      <c r="BE76" s="413"/>
      <c r="BF76" s="107"/>
      <c r="BG76" s="413"/>
      <c r="BH76" s="413"/>
      <c r="BI76" s="413"/>
      <c r="BJ76" s="413"/>
      <c r="BK76" s="105"/>
      <c r="BL76" s="92"/>
      <c r="BO76" s="109"/>
      <c r="BQ76" s="110">
        <f t="shared" si="36"/>
        <v>102</v>
      </c>
      <c r="BS76" s="499">
        <f t="shared" si="35"/>
        <v>24</v>
      </c>
      <c r="BT76" s="500"/>
    </row>
    <row r="77" spans="1:72" ht="20.25" customHeight="1">
      <c r="A77" s="207"/>
      <c r="B77" s="209" t="s">
        <v>121</v>
      </c>
      <c r="C77" s="209" t="s">
        <v>122</v>
      </c>
      <c r="D77" s="209" t="s">
        <v>123</v>
      </c>
      <c r="E77" s="9" t="s">
        <v>561</v>
      </c>
      <c r="F77" s="5" t="str">
        <f t="shared" si="41"/>
        <v>guest</v>
      </c>
      <c r="G77" s="489"/>
      <c r="H77" s="357"/>
      <c r="I77" s="362"/>
      <c r="J77" s="107"/>
      <c r="K77" s="362"/>
      <c r="L77" s="362"/>
      <c r="M77" s="362"/>
      <c r="N77" s="362"/>
      <c r="O77" s="105"/>
      <c r="P77" s="361"/>
      <c r="Q77" s="362"/>
      <c r="R77" s="107"/>
      <c r="S77" s="344"/>
      <c r="T77" s="344"/>
      <c r="U77" s="344"/>
      <c r="V77" s="362"/>
      <c r="W77" s="105">
        <f t="shared" si="38"/>
        <v>0</v>
      </c>
      <c r="X77" s="361">
        <v>95</v>
      </c>
      <c r="Y77" s="362"/>
      <c r="Z77" s="107"/>
      <c r="AA77" s="362"/>
      <c r="AB77" s="362"/>
      <c r="AC77" s="362"/>
      <c r="AD77" s="362"/>
      <c r="AE77" s="105">
        <f t="shared" si="39"/>
        <v>0</v>
      </c>
      <c r="AF77" s="361"/>
      <c r="AG77" s="362"/>
      <c r="AH77" s="107"/>
      <c r="AI77" s="362"/>
      <c r="AJ77" s="362"/>
      <c r="AK77" s="362"/>
      <c r="AL77" s="362"/>
      <c r="AM77" s="105">
        <f t="shared" si="37"/>
        <v>0</v>
      </c>
      <c r="AN77" s="361"/>
      <c r="AO77" s="362"/>
      <c r="AP77" s="107"/>
      <c r="AQ77" s="362"/>
      <c r="AR77" s="362"/>
      <c r="AS77" s="362"/>
      <c r="AT77" s="362"/>
      <c r="AU77" s="105"/>
      <c r="AV77" s="399"/>
      <c r="AW77" s="400"/>
      <c r="AX77" s="107"/>
      <c r="AY77" s="400"/>
      <c r="AZ77" s="400"/>
      <c r="BA77" s="400"/>
      <c r="BB77" s="400"/>
      <c r="BC77" s="105"/>
      <c r="BD77" s="480"/>
      <c r="BE77" s="362"/>
      <c r="BF77" s="107"/>
      <c r="BG77" s="362"/>
      <c r="BH77" s="362"/>
      <c r="BI77" s="362"/>
      <c r="BJ77" s="362"/>
      <c r="BK77" s="105"/>
      <c r="BL77" s="92"/>
      <c r="BO77" s="109">
        <f t="shared" ref="BO77:BO84" si="42">COUNT(H77,P77,X77,AF77,AN77,AV77,BD77)</f>
        <v>1</v>
      </c>
      <c r="BQ77" s="110">
        <f t="shared" si="36"/>
        <v>95</v>
      </c>
      <c r="BS77" s="499">
        <f t="shared" si="35"/>
        <v>18</v>
      </c>
      <c r="BT77" s="500"/>
    </row>
    <row r="78" spans="1:72" ht="20.25" customHeight="1">
      <c r="A78" s="207"/>
      <c r="B78" s="209" t="s">
        <v>883</v>
      </c>
      <c r="C78" s="209" t="s">
        <v>859</v>
      </c>
      <c r="D78" s="12" t="s">
        <v>775</v>
      </c>
      <c r="E78" s="9" t="s">
        <v>561</v>
      </c>
      <c r="F78" s="5" t="s">
        <v>561</v>
      </c>
      <c r="G78" s="489"/>
      <c r="H78" s="357"/>
      <c r="I78" s="400"/>
      <c r="J78" s="107"/>
      <c r="K78" s="400"/>
      <c r="L78" s="400"/>
      <c r="M78" s="400"/>
      <c r="N78" s="400"/>
      <c r="O78" s="105"/>
      <c r="P78" s="399"/>
      <c r="Q78" s="400"/>
      <c r="R78" s="107"/>
      <c r="S78" s="344"/>
      <c r="T78" s="344"/>
      <c r="U78" s="344"/>
      <c r="V78" s="400"/>
      <c r="W78" s="105"/>
      <c r="X78" s="399"/>
      <c r="Y78" s="400"/>
      <c r="Z78" s="107"/>
      <c r="AA78" s="400"/>
      <c r="AB78" s="400"/>
      <c r="AC78" s="400"/>
      <c r="AD78" s="400"/>
      <c r="AE78" s="105"/>
      <c r="AF78" s="399"/>
      <c r="AG78" s="400"/>
      <c r="AH78" s="107"/>
      <c r="AI78" s="400"/>
      <c r="AJ78" s="400"/>
      <c r="AK78" s="400"/>
      <c r="AL78" s="400"/>
      <c r="AM78" s="105"/>
      <c r="AN78" s="399">
        <v>125</v>
      </c>
      <c r="AO78" s="400"/>
      <c r="AP78" s="107"/>
      <c r="AQ78" s="400"/>
      <c r="AR78" s="400"/>
      <c r="AS78" s="400"/>
      <c r="AT78" s="400"/>
      <c r="AU78" s="105"/>
      <c r="AV78" s="399"/>
      <c r="AW78" s="400"/>
      <c r="AX78" s="107"/>
      <c r="AY78" s="400"/>
      <c r="AZ78" s="400"/>
      <c r="BA78" s="400"/>
      <c r="BB78" s="400"/>
      <c r="BC78" s="105"/>
      <c r="BD78" s="480">
        <v>120</v>
      </c>
      <c r="BE78" s="400"/>
      <c r="BF78" s="107"/>
      <c r="BG78" s="400"/>
      <c r="BH78" s="400"/>
      <c r="BI78" s="400"/>
      <c r="BJ78" s="400"/>
      <c r="BK78" s="105"/>
      <c r="BL78" s="92"/>
      <c r="BO78" s="109">
        <f>COUNT(H78,P78,X78,AF78,AN78,AV78,#REF!)</f>
        <v>1</v>
      </c>
      <c r="BQ78" s="110">
        <f t="shared" si="36"/>
        <v>122.5</v>
      </c>
      <c r="BS78" s="499">
        <f t="shared" si="35"/>
        <v>40</v>
      </c>
      <c r="BT78" s="500"/>
    </row>
    <row r="79" spans="1:72" ht="20.25" customHeight="1">
      <c r="A79" s="207"/>
      <c r="B79" s="101" t="s">
        <v>751</v>
      </c>
      <c r="C79" s="101" t="s">
        <v>752</v>
      </c>
      <c r="D79" s="101" t="s">
        <v>753</v>
      </c>
      <c r="E79" s="9" t="s">
        <v>561</v>
      </c>
      <c r="F79" s="5" t="str">
        <f t="shared" si="41"/>
        <v>guest</v>
      </c>
      <c r="G79" s="489"/>
      <c r="H79" s="357">
        <v>106</v>
      </c>
      <c r="I79" s="27"/>
      <c r="J79" s="107">
        <v>106</v>
      </c>
      <c r="K79" s="27"/>
      <c r="L79" s="27"/>
      <c r="M79" s="27"/>
      <c r="N79" s="27"/>
      <c r="O79" s="105"/>
      <c r="P79" s="26"/>
      <c r="Q79" s="27"/>
      <c r="R79" s="107"/>
      <c r="S79" s="344"/>
      <c r="T79" s="344"/>
      <c r="U79" s="344"/>
      <c r="V79" s="27"/>
      <c r="W79" s="105">
        <f t="shared" si="38"/>
        <v>0</v>
      </c>
      <c r="X79" s="26"/>
      <c r="Y79" s="27"/>
      <c r="Z79" s="107"/>
      <c r="AA79" s="27"/>
      <c r="AB79" s="27"/>
      <c r="AC79" s="27"/>
      <c r="AD79" s="27"/>
      <c r="AE79" s="105">
        <f t="shared" si="39"/>
        <v>0</v>
      </c>
      <c r="AF79" s="26"/>
      <c r="AG79" s="27"/>
      <c r="AH79" s="107"/>
      <c r="AI79" s="27"/>
      <c r="AJ79" s="27"/>
      <c r="AK79" s="27"/>
      <c r="AL79" s="27"/>
      <c r="AM79" s="105">
        <f t="shared" si="37"/>
        <v>0</v>
      </c>
      <c r="AN79" s="26"/>
      <c r="AO79" s="27"/>
      <c r="AP79" s="107"/>
      <c r="AQ79" s="27"/>
      <c r="AR79" s="27"/>
      <c r="AS79" s="27"/>
      <c r="AT79" s="27"/>
      <c r="AU79" s="105"/>
      <c r="AV79" s="399"/>
      <c r="AW79" s="400"/>
      <c r="AX79" s="107"/>
      <c r="AY79" s="400"/>
      <c r="AZ79" s="400"/>
      <c r="BA79" s="400"/>
      <c r="BB79" s="400"/>
      <c r="BC79" s="105"/>
      <c r="BD79" s="480"/>
      <c r="BE79" s="27"/>
      <c r="BF79" s="107"/>
      <c r="BG79" s="27"/>
      <c r="BH79" s="27"/>
      <c r="BI79" s="27"/>
      <c r="BJ79" s="27"/>
      <c r="BK79" s="105"/>
      <c r="BL79" s="92"/>
      <c r="BO79" s="109">
        <f t="shared" si="42"/>
        <v>1</v>
      </c>
      <c r="BQ79" s="110">
        <f t="shared" si="36"/>
        <v>106</v>
      </c>
      <c r="BS79" s="499">
        <f t="shared" si="35"/>
        <v>27</v>
      </c>
      <c r="BT79" s="500"/>
    </row>
    <row r="80" spans="1:72" ht="20.25" customHeight="1">
      <c r="A80" s="207"/>
      <c r="B80" s="263" t="s">
        <v>671</v>
      </c>
      <c r="C80" s="263" t="s">
        <v>845</v>
      </c>
      <c r="D80" s="263" t="s">
        <v>29</v>
      </c>
      <c r="E80" s="9" t="s">
        <v>561</v>
      </c>
      <c r="F80" s="5" t="str">
        <f t="shared" ref="F80" si="43">E80</f>
        <v>guest</v>
      </c>
      <c r="G80" s="489"/>
      <c r="H80" s="357"/>
      <c r="I80" s="374"/>
      <c r="J80" s="107"/>
      <c r="K80" s="374"/>
      <c r="L80" s="374"/>
      <c r="M80" s="374"/>
      <c r="N80" s="374"/>
      <c r="O80" s="105"/>
      <c r="P80" s="373"/>
      <c r="Q80" s="374"/>
      <c r="R80" s="107"/>
      <c r="S80" s="344"/>
      <c r="T80" s="344"/>
      <c r="U80" s="344"/>
      <c r="V80" s="374"/>
      <c r="W80" s="105">
        <f t="shared" si="38"/>
        <v>0</v>
      </c>
      <c r="X80" s="373"/>
      <c r="Y80" s="374"/>
      <c r="Z80" s="107"/>
      <c r="AA80" s="374"/>
      <c r="AB80" s="374"/>
      <c r="AC80" s="374"/>
      <c r="AD80" s="374"/>
      <c r="AE80" s="105">
        <f t="shared" si="39"/>
        <v>0</v>
      </c>
      <c r="AF80" s="373">
        <v>117</v>
      </c>
      <c r="AG80" s="374"/>
      <c r="AH80" s="107"/>
      <c r="AI80" s="374"/>
      <c r="AJ80" s="374"/>
      <c r="AK80" s="374"/>
      <c r="AL80" s="374"/>
      <c r="AM80" s="105">
        <f t="shared" si="37"/>
        <v>0</v>
      </c>
      <c r="AN80" s="373"/>
      <c r="AO80" s="374"/>
      <c r="AP80" s="107"/>
      <c r="AQ80" s="374"/>
      <c r="AR80" s="374"/>
      <c r="AS80" s="374"/>
      <c r="AT80" s="374"/>
      <c r="AU80" s="105"/>
      <c r="AV80" s="399"/>
      <c r="AW80" s="400"/>
      <c r="AX80" s="107"/>
      <c r="AY80" s="400"/>
      <c r="AZ80" s="400"/>
      <c r="BA80" s="400"/>
      <c r="BB80" s="400"/>
      <c r="BC80" s="105"/>
      <c r="BD80" s="480"/>
      <c r="BE80" s="374"/>
      <c r="BF80" s="107"/>
      <c r="BG80" s="374"/>
      <c r="BH80" s="374"/>
      <c r="BI80" s="374"/>
      <c r="BJ80" s="374"/>
      <c r="BK80" s="105"/>
      <c r="BL80" s="92"/>
      <c r="BO80" s="109">
        <f t="shared" si="42"/>
        <v>1</v>
      </c>
      <c r="BQ80" s="110">
        <f t="shared" si="36"/>
        <v>117</v>
      </c>
      <c r="BS80" s="499">
        <f t="shared" si="35"/>
        <v>36</v>
      </c>
      <c r="BT80" s="500"/>
    </row>
    <row r="81" spans="1:72" ht="20.25" customHeight="1">
      <c r="A81" s="207"/>
      <c r="B81" s="101" t="s">
        <v>667</v>
      </c>
      <c r="C81" s="101" t="s">
        <v>668</v>
      </c>
      <c r="D81" s="101" t="s">
        <v>6</v>
      </c>
      <c r="E81" s="9" t="s">
        <v>561</v>
      </c>
      <c r="F81" s="5" t="str">
        <f t="shared" si="41"/>
        <v>guest</v>
      </c>
      <c r="G81" s="489"/>
      <c r="H81" s="357"/>
      <c r="I81" s="27"/>
      <c r="J81" s="107"/>
      <c r="K81" s="27"/>
      <c r="L81" s="27"/>
      <c r="M81" s="27"/>
      <c r="N81" s="27"/>
      <c r="O81" s="105"/>
      <c r="P81" s="26">
        <v>105</v>
      </c>
      <c r="Q81" s="27"/>
      <c r="R81" s="107">
        <v>105</v>
      </c>
      <c r="S81" s="344"/>
      <c r="T81" s="344"/>
      <c r="U81" s="344"/>
      <c r="V81" s="27"/>
      <c r="W81" s="105">
        <f t="shared" si="38"/>
        <v>0</v>
      </c>
      <c r="X81" s="26"/>
      <c r="Y81" s="27"/>
      <c r="Z81" s="107"/>
      <c r="AA81" s="27"/>
      <c r="AB81" s="27"/>
      <c r="AC81" s="27"/>
      <c r="AD81" s="27"/>
      <c r="AE81" s="105">
        <f t="shared" si="39"/>
        <v>0</v>
      </c>
      <c r="AF81" s="26"/>
      <c r="AG81" s="27"/>
      <c r="AH81" s="107"/>
      <c r="AI81" s="27"/>
      <c r="AJ81" s="27"/>
      <c r="AK81" s="27"/>
      <c r="AL81" s="27"/>
      <c r="AM81" s="105">
        <f t="shared" si="37"/>
        <v>0</v>
      </c>
      <c r="AN81" s="26"/>
      <c r="AO81" s="27"/>
      <c r="AP81" s="107"/>
      <c r="AQ81" s="27"/>
      <c r="AR81" s="27"/>
      <c r="AS81" s="27"/>
      <c r="AT81" s="27"/>
      <c r="AU81" s="105"/>
      <c r="AV81" s="399"/>
      <c r="AW81" s="400"/>
      <c r="AX81" s="107"/>
      <c r="AY81" s="400"/>
      <c r="AZ81" s="400"/>
      <c r="BA81" s="400"/>
      <c r="BB81" s="400"/>
      <c r="BC81" s="105"/>
      <c r="BD81" s="26"/>
      <c r="BE81" s="27"/>
      <c r="BF81" s="107"/>
      <c r="BG81" s="27"/>
      <c r="BH81" s="27"/>
      <c r="BI81" s="27"/>
      <c r="BJ81" s="27"/>
      <c r="BK81" s="105"/>
      <c r="BL81" s="92"/>
      <c r="BO81" s="109">
        <f t="shared" si="42"/>
        <v>1</v>
      </c>
      <c r="BQ81" s="110">
        <f t="shared" si="36"/>
        <v>105</v>
      </c>
      <c r="BS81" s="499">
        <f t="shared" si="35"/>
        <v>26</v>
      </c>
      <c r="BT81" s="500"/>
    </row>
    <row r="82" spans="1:72" ht="20.25" customHeight="1">
      <c r="A82" s="207"/>
      <c r="B82" s="101" t="s">
        <v>792</v>
      </c>
      <c r="C82" s="101" t="s">
        <v>793</v>
      </c>
      <c r="D82" s="101" t="s">
        <v>110</v>
      </c>
      <c r="E82" s="9" t="s">
        <v>561</v>
      </c>
      <c r="F82" s="5" t="s">
        <v>561</v>
      </c>
      <c r="G82" s="489"/>
      <c r="H82" s="357"/>
      <c r="I82" s="27"/>
      <c r="J82" s="107"/>
      <c r="K82" s="27"/>
      <c r="L82" s="27"/>
      <c r="M82" s="27"/>
      <c r="N82" s="27"/>
      <c r="O82" s="105"/>
      <c r="P82" s="26">
        <v>122</v>
      </c>
      <c r="Q82" s="27"/>
      <c r="R82" s="107">
        <v>122</v>
      </c>
      <c r="S82" s="344"/>
      <c r="T82" s="344"/>
      <c r="U82" s="344"/>
      <c r="V82" s="27"/>
      <c r="W82" s="105">
        <f t="shared" si="38"/>
        <v>0</v>
      </c>
      <c r="X82" s="26"/>
      <c r="Y82" s="27"/>
      <c r="Z82" s="107"/>
      <c r="AA82" s="27"/>
      <c r="AB82" s="27"/>
      <c r="AC82" s="27"/>
      <c r="AD82" s="27"/>
      <c r="AE82" s="105">
        <f t="shared" si="39"/>
        <v>0</v>
      </c>
      <c r="AF82" s="26"/>
      <c r="AG82" s="27"/>
      <c r="AH82" s="107"/>
      <c r="AI82" s="27"/>
      <c r="AJ82" s="27"/>
      <c r="AK82" s="27"/>
      <c r="AL82" s="27"/>
      <c r="AM82" s="105">
        <f t="shared" si="37"/>
        <v>0</v>
      </c>
      <c r="AN82" s="26"/>
      <c r="AO82" s="27"/>
      <c r="AP82" s="107"/>
      <c r="AQ82" s="27"/>
      <c r="AR82" s="27"/>
      <c r="AS82" s="27"/>
      <c r="AT82" s="27"/>
      <c r="AU82" s="105"/>
      <c r="AV82" s="399"/>
      <c r="AW82" s="400"/>
      <c r="AX82" s="107"/>
      <c r="AY82" s="400"/>
      <c r="AZ82" s="400"/>
      <c r="BA82" s="400"/>
      <c r="BB82" s="400"/>
      <c r="BC82" s="105"/>
      <c r="BD82" s="26"/>
      <c r="BE82" s="27"/>
      <c r="BF82" s="107"/>
      <c r="BG82" s="27"/>
      <c r="BH82" s="27"/>
      <c r="BI82" s="27"/>
      <c r="BJ82" s="27"/>
      <c r="BK82" s="105"/>
      <c r="BL82" s="92"/>
      <c r="BO82" s="109">
        <f t="shared" si="42"/>
        <v>1</v>
      </c>
      <c r="BQ82" s="110">
        <f t="shared" si="36"/>
        <v>122</v>
      </c>
      <c r="BS82" s="499">
        <f t="shared" si="35"/>
        <v>40</v>
      </c>
      <c r="BT82" s="500"/>
    </row>
    <row r="83" spans="1:72" ht="20.25" customHeight="1">
      <c r="A83" s="207"/>
      <c r="B83" s="209" t="s">
        <v>498</v>
      </c>
      <c r="C83" s="209" t="s">
        <v>499</v>
      </c>
      <c r="D83" s="209" t="s">
        <v>6</v>
      </c>
      <c r="E83" s="9" t="s">
        <v>561</v>
      </c>
      <c r="F83" s="5" t="str">
        <f t="shared" si="40"/>
        <v>guest</v>
      </c>
      <c r="G83" s="489"/>
      <c r="H83" s="357">
        <v>83</v>
      </c>
      <c r="I83" s="27"/>
      <c r="J83" s="107">
        <v>83</v>
      </c>
      <c r="K83" s="349" t="s">
        <v>760</v>
      </c>
      <c r="L83" s="27"/>
      <c r="M83" s="27"/>
      <c r="N83" s="27"/>
      <c r="O83" s="105"/>
      <c r="P83" s="26">
        <v>85</v>
      </c>
      <c r="Q83" s="27"/>
      <c r="R83" s="107">
        <v>85</v>
      </c>
      <c r="S83" s="344"/>
      <c r="T83" s="344"/>
      <c r="U83" s="344"/>
      <c r="V83" s="27"/>
      <c r="W83" s="105">
        <f t="shared" si="38"/>
        <v>0</v>
      </c>
      <c r="X83" s="26"/>
      <c r="Y83" s="27"/>
      <c r="Z83" s="107"/>
      <c r="AA83" s="27"/>
      <c r="AB83" s="27"/>
      <c r="AC83" s="27"/>
      <c r="AD83" s="27"/>
      <c r="AE83" s="105">
        <f t="shared" si="39"/>
        <v>0</v>
      </c>
      <c r="AF83" s="26"/>
      <c r="AG83" s="27"/>
      <c r="AH83" s="107"/>
      <c r="AI83" s="27"/>
      <c r="AJ83" s="27"/>
      <c r="AK83" s="27"/>
      <c r="AL83" s="27"/>
      <c r="AM83" s="105">
        <f t="shared" si="37"/>
        <v>0</v>
      </c>
      <c r="AN83" s="26"/>
      <c r="AO83" s="27"/>
      <c r="AP83" s="107"/>
      <c r="AQ83" s="27"/>
      <c r="AR83" s="27"/>
      <c r="AS83" s="27"/>
      <c r="AT83" s="27"/>
      <c r="AU83" s="105"/>
      <c r="AV83" s="399"/>
      <c r="AW83" s="400"/>
      <c r="AX83" s="107"/>
      <c r="AY83" s="400"/>
      <c r="AZ83" s="400"/>
      <c r="BA83" s="400"/>
      <c r="BB83" s="400"/>
      <c r="BC83" s="105"/>
      <c r="BD83" s="26"/>
      <c r="BE83" s="27"/>
      <c r="BF83" s="107"/>
      <c r="BG83" s="27"/>
      <c r="BH83" s="27"/>
      <c r="BI83" s="27"/>
      <c r="BJ83" s="27"/>
      <c r="BK83" s="105"/>
      <c r="BL83" s="92"/>
      <c r="BO83" s="109">
        <f t="shared" si="42"/>
        <v>2</v>
      </c>
      <c r="BQ83" s="110">
        <f t="shared" si="36"/>
        <v>84</v>
      </c>
      <c r="BS83" s="499">
        <f t="shared" si="35"/>
        <v>10</v>
      </c>
      <c r="BT83" s="500"/>
    </row>
    <row r="84" spans="1:72" ht="20.25" customHeight="1">
      <c r="A84" s="207"/>
      <c r="B84" s="263" t="s">
        <v>864</v>
      </c>
      <c r="C84" s="263" t="s">
        <v>865</v>
      </c>
      <c r="D84" s="263" t="s">
        <v>866</v>
      </c>
      <c r="E84" s="9" t="s">
        <v>561</v>
      </c>
      <c r="F84" s="5" t="str">
        <f t="shared" ref="F84" si="44">E84</f>
        <v>guest</v>
      </c>
      <c r="G84" s="489"/>
      <c r="H84" s="357"/>
      <c r="I84" s="374"/>
      <c r="J84" s="107"/>
      <c r="K84" s="374"/>
      <c r="L84" s="374"/>
      <c r="M84" s="374"/>
      <c r="N84" s="374"/>
      <c r="O84" s="105"/>
      <c r="P84" s="373"/>
      <c r="Q84" s="374"/>
      <c r="R84" s="107"/>
      <c r="S84" s="344"/>
      <c r="T84" s="344"/>
      <c r="U84" s="344"/>
      <c r="V84" s="374"/>
      <c r="W84" s="105">
        <f t="shared" si="38"/>
        <v>0</v>
      </c>
      <c r="X84" s="373"/>
      <c r="Y84" s="374"/>
      <c r="Z84" s="107"/>
      <c r="AA84" s="374"/>
      <c r="AB84" s="374"/>
      <c r="AC84" s="374"/>
      <c r="AD84" s="374"/>
      <c r="AE84" s="105">
        <f t="shared" si="39"/>
        <v>0</v>
      </c>
      <c r="AF84" s="373">
        <v>85</v>
      </c>
      <c r="AG84" s="374"/>
      <c r="AH84" s="107" t="s">
        <v>613</v>
      </c>
      <c r="AI84" s="374" t="s">
        <v>880</v>
      </c>
      <c r="AJ84" s="374"/>
      <c r="AK84" s="374"/>
      <c r="AL84" s="374"/>
      <c r="AM84" s="105">
        <f t="shared" si="37"/>
        <v>0</v>
      </c>
      <c r="AN84" s="373"/>
      <c r="AO84" s="374"/>
      <c r="AP84" s="107"/>
      <c r="AQ84" s="374"/>
      <c r="AR84" s="374"/>
      <c r="AS84" s="374"/>
      <c r="AT84" s="374"/>
      <c r="AU84" s="105"/>
      <c r="AV84" s="399"/>
      <c r="AW84" s="400"/>
      <c r="AX84" s="107"/>
      <c r="AY84" s="400"/>
      <c r="AZ84" s="400"/>
      <c r="BA84" s="400"/>
      <c r="BB84" s="400"/>
      <c r="BC84" s="105"/>
      <c r="BD84" s="373"/>
      <c r="BE84" s="374"/>
      <c r="BF84" s="107"/>
      <c r="BG84" s="374"/>
      <c r="BH84" s="374"/>
      <c r="BI84" s="374"/>
      <c r="BJ84" s="374"/>
      <c r="BK84" s="105"/>
      <c r="BL84" s="92"/>
      <c r="BO84" s="109">
        <f t="shared" si="42"/>
        <v>1</v>
      </c>
      <c r="BQ84" s="110">
        <f t="shared" si="36"/>
        <v>85</v>
      </c>
      <c r="BS84" s="499">
        <f t="shared" si="35"/>
        <v>10</v>
      </c>
      <c r="BT84" s="500"/>
    </row>
    <row r="85" spans="1:72" ht="20.25" customHeight="1">
      <c r="A85" s="207"/>
      <c r="B85" s="209" t="s">
        <v>882</v>
      </c>
      <c r="C85" s="209" t="s">
        <v>641</v>
      </c>
      <c r="D85" s="209" t="s">
        <v>6</v>
      </c>
      <c r="E85" s="9" t="s">
        <v>561</v>
      </c>
      <c r="F85" s="5" t="s">
        <v>561</v>
      </c>
      <c r="H85" s="399"/>
      <c r="I85" s="400"/>
      <c r="J85" s="107"/>
      <c r="K85" s="358"/>
      <c r="L85" s="400"/>
      <c r="M85" s="400"/>
      <c r="N85" s="400"/>
      <c r="O85" s="105"/>
      <c r="P85" s="399"/>
      <c r="Q85" s="400"/>
      <c r="R85" s="107"/>
      <c r="S85" s="344"/>
      <c r="T85" s="344"/>
      <c r="U85" s="344"/>
      <c r="V85" s="400"/>
      <c r="W85" s="105"/>
      <c r="X85" s="399"/>
      <c r="Y85" s="400"/>
      <c r="Z85" s="107"/>
      <c r="AA85" s="400"/>
      <c r="AB85" s="400"/>
      <c r="AC85" s="400"/>
      <c r="AD85" s="400"/>
      <c r="AE85" s="105"/>
      <c r="AF85" s="399"/>
      <c r="AG85" s="400"/>
      <c r="AH85" s="107"/>
      <c r="AI85" s="400"/>
      <c r="AJ85" s="400"/>
      <c r="AK85" s="400"/>
      <c r="AL85" s="400"/>
      <c r="AM85" s="105"/>
      <c r="AN85" s="399">
        <v>95</v>
      </c>
      <c r="AO85" s="400"/>
      <c r="AP85" s="107"/>
      <c r="AQ85" s="400"/>
      <c r="AR85" s="400"/>
      <c r="AS85" s="400"/>
      <c r="AT85" s="400"/>
      <c r="AU85" s="105"/>
      <c r="AV85" s="399"/>
      <c r="AW85" s="400"/>
      <c r="AX85" s="107"/>
      <c r="AY85" s="400"/>
      <c r="AZ85" s="400"/>
      <c r="BA85" s="400"/>
      <c r="BB85" s="400"/>
      <c r="BC85" s="105"/>
      <c r="BD85" s="399"/>
      <c r="BE85" s="400"/>
      <c r="BF85" s="107"/>
      <c r="BG85" s="400"/>
      <c r="BH85" s="400"/>
      <c r="BI85" s="400"/>
      <c r="BJ85" s="400"/>
      <c r="BK85" s="105"/>
      <c r="BL85" s="92"/>
      <c r="BO85" s="109"/>
      <c r="BQ85" s="110">
        <f t="shared" si="36"/>
        <v>95</v>
      </c>
      <c r="BS85" s="499">
        <f t="shared" si="35"/>
        <v>18</v>
      </c>
      <c r="BT85" s="500"/>
    </row>
    <row r="86" spans="1:72" ht="20.25" customHeight="1">
      <c r="A86" s="207"/>
      <c r="B86" s="404"/>
      <c r="C86" s="404"/>
      <c r="D86" s="404"/>
      <c r="E86" s="405"/>
      <c r="F86" s="406"/>
      <c r="H86" s="407"/>
      <c r="I86" s="407"/>
      <c r="J86" s="408"/>
      <c r="K86" s="407"/>
      <c r="L86" s="407"/>
      <c r="M86" s="407"/>
      <c r="N86" s="407"/>
      <c r="O86" s="408"/>
      <c r="P86" s="407"/>
      <c r="Q86" s="407"/>
      <c r="R86" s="408"/>
      <c r="S86" s="409"/>
      <c r="T86" s="409"/>
      <c r="U86" s="409"/>
      <c r="V86" s="407"/>
      <c r="W86" s="408"/>
      <c r="X86" s="407"/>
      <c r="Y86" s="407"/>
      <c r="Z86" s="408"/>
      <c r="AA86" s="407"/>
      <c r="AB86" s="407"/>
      <c r="AC86" s="407"/>
      <c r="AD86" s="407"/>
      <c r="AE86" s="408"/>
      <c r="AF86" s="407"/>
      <c r="AG86" s="407"/>
      <c r="AH86" s="408"/>
      <c r="AI86" s="407"/>
      <c r="AJ86" s="407"/>
      <c r="AK86" s="407"/>
      <c r="AL86" s="407"/>
      <c r="AM86" s="408"/>
      <c r="AN86" s="407"/>
      <c r="AO86" s="407"/>
      <c r="AP86" s="408"/>
      <c r="AQ86" s="407"/>
      <c r="AR86" s="407"/>
      <c r="AS86" s="407"/>
      <c r="AT86" s="407"/>
      <c r="AU86" s="408"/>
      <c r="AV86" s="407"/>
      <c r="AW86" s="407"/>
      <c r="AX86" s="408"/>
      <c r="AY86" s="407"/>
      <c r="AZ86" s="407"/>
      <c r="BA86" s="407"/>
      <c r="BB86" s="407"/>
      <c r="BC86" s="408"/>
      <c r="BD86" s="407"/>
      <c r="BE86" s="407"/>
      <c r="BF86" s="408"/>
      <c r="BG86" s="407"/>
      <c r="BH86" s="407"/>
      <c r="BI86" s="407"/>
      <c r="BJ86" s="407"/>
      <c r="BK86" s="408"/>
      <c r="BL86" s="92"/>
      <c r="BO86" s="109"/>
      <c r="BQ86" s="110"/>
      <c r="BS86" s="501"/>
    </row>
    <row r="87" spans="1:72" ht="26.25" customHeight="1">
      <c r="H87" s="334" t="s">
        <v>424</v>
      </c>
      <c r="P87" s="334" t="s">
        <v>424</v>
      </c>
      <c r="X87" s="334" t="s">
        <v>424</v>
      </c>
      <c r="AF87" s="334" t="s">
        <v>424</v>
      </c>
      <c r="AN87" s="334" t="s">
        <v>424</v>
      </c>
      <c r="AV87" s="334" t="s">
        <v>424</v>
      </c>
      <c r="BD87" s="334" t="s">
        <v>424</v>
      </c>
      <c r="BQ87" s="215" t="s">
        <v>471</v>
      </c>
    </row>
    <row r="88" spans="1:72">
      <c r="B88" s="204" t="s">
        <v>784</v>
      </c>
      <c r="H88" s="334">
        <f>AVERAGE(H5:H85)</f>
        <v>99.571428571428569</v>
      </c>
      <c r="P88" s="334">
        <f>AVERAGE(P5:P85)</f>
        <v>102.06666666666666</v>
      </c>
      <c r="X88" s="334">
        <f>AVERAGE(X5:X85)</f>
        <v>100.97058823529412</v>
      </c>
      <c r="AF88" s="334">
        <f>AVERAGE(AF5:AF85)</f>
        <v>97.75</v>
      </c>
      <c r="AN88" s="334">
        <f>AVERAGE(AN5:AN85)</f>
        <v>97.351351351351354</v>
      </c>
      <c r="AV88" s="334">
        <f>AVERAGE(AV5:AV85)</f>
        <v>94.730769230769226</v>
      </c>
      <c r="BD88" s="334">
        <f>AVERAGE(BD5:BD85)</f>
        <v>100.44736842105263</v>
      </c>
      <c r="BQ88" s="217">
        <f>AVERAGE(BQ4:BQ85)</f>
        <v>101.45962585034015</v>
      </c>
    </row>
  </sheetData>
  <mergeCells count="11">
    <mergeCell ref="X2:AE2"/>
    <mergeCell ref="B2:B3"/>
    <mergeCell ref="C2:C3"/>
    <mergeCell ref="D2:D3"/>
    <mergeCell ref="H2:O2"/>
    <mergeCell ref="P2:W2"/>
    <mergeCell ref="AF2:AM2"/>
    <mergeCell ref="AN2:AU2"/>
    <mergeCell ref="AV2:BC2"/>
    <mergeCell ref="BD2:BK2"/>
    <mergeCell ref="BL2:BL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zoomScale="90" zoomScaleNormal="90" workbookViewId="0">
      <pane ySplit="3" topLeftCell="A4" activePane="bottomLeft" state="frozen"/>
      <selection pane="bottomLeft" activeCell="N6" sqref="N6"/>
    </sheetView>
  </sheetViews>
  <sheetFormatPr defaultRowHeight="15"/>
  <cols>
    <col min="1" max="1" width="5.28515625" bestFit="1" customWidth="1"/>
    <col min="2" max="2" width="7.7109375" bestFit="1" customWidth="1"/>
    <col min="3" max="3" width="4.42578125" customWidth="1"/>
    <col min="4" max="4" width="10.42578125" bestFit="1" customWidth="1"/>
    <col min="5" max="5" width="9.28515625" bestFit="1" customWidth="1"/>
    <col min="6" max="6" width="37.5703125" bestFit="1" customWidth="1"/>
    <col min="7" max="8" width="5.42578125" customWidth="1"/>
    <col min="9" max="10" width="5.5703125" customWidth="1"/>
    <col min="11" max="11" width="6.42578125" bestFit="1" customWidth="1"/>
    <col min="12" max="12" width="8.42578125" bestFit="1" customWidth="1"/>
    <col min="13" max="13" width="8.140625" bestFit="1" customWidth="1"/>
    <col min="14" max="14" width="6.5703125" customWidth="1"/>
  </cols>
  <sheetData>
    <row r="1" spans="1:19">
      <c r="A1" s="524" t="s">
        <v>548</v>
      </c>
      <c r="B1" s="524"/>
      <c r="C1" s="524"/>
      <c r="D1" s="524"/>
      <c r="E1" s="524"/>
    </row>
    <row r="2" spans="1:19">
      <c r="A2" s="524"/>
      <c r="B2" s="524"/>
      <c r="C2" s="524"/>
      <c r="D2" s="524"/>
      <c r="E2" s="524"/>
    </row>
    <row r="3" spans="1:19">
      <c r="A3" t="s">
        <v>212</v>
      </c>
      <c r="B3" s="47" t="s">
        <v>213</v>
      </c>
      <c r="C3" s="48" t="s">
        <v>215</v>
      </c>
      <c r="D3" s="525" t="s">
        <v>201</v>
      </c>
      <c r="E3" s="525"/>
      <c r="F3" s="72" t="s">
        <v>202</v>
      </c>
      <c r="G3" s="72" t="s">
        <v>216</v>
      </c>
      <c r="H3" s="72" t="s">
        <v>217</v>
      </c>
      <c r="I3" s="111" t="s">
        <v>218</v>
      </c>
      <c r="J3" s="111" t="s">
        <v>219</v>
      </c>
      <c r="K3" s="111" t="s">
        <v>220</v>
      </c>
      <c r="L3" s="111" t="s">
        <v>221</v>
      </c>
      <c r="M3" s="111" t="s">
        <v>222</v>
      </c>
      <c r="N3" s="46" t="s">
        <v>224</v>
      </c>
      <c r="O3" s="46" t="s">
        <v>223</v>
      </c>
      <c r="P3" s="46" t="s">
        <v>225</v>
      </c>
      <c r="Q3" s="46" t="s">
        <v>226</v>
      </c>
      <c r="R3" s="112" t="s">
        <v>227</v>
      </c>
    </row>
    <row r="4" spans="1:19" ht="16.5">
      <c r="A4" s="53">
        <v>1</v>
      </c>
      <c r="B4" s="47" t="s">
        <v>214</v>
      </c>
      <c r="C4" s="75">
        <v>8</v>
      </c>
      <c r="D4" s="35" t="s">
        <v>90</v>
      </c>
      <c r="E4" s="35" t="s">
        <v>91</v>
      </c>
      <c r="F4" s="35" t="s">
        <v>92</v>
      </c>
      <c r="G4" s="51" t="s">
        <v>334</v>
      </c>
      <c r="H4" s="73">
        <v>13</v>
      </c>
      <c r="I4" s="102">
        <v>41</v>
      </c>
      <c r="J4" s="102">
        <v>41</v>
      </c>
      <c r="K4" s="102">
        <f t="shared" ref="K4:K38" si="0">I4+J4</f>
        <v>82</v>
      </c>
      <c r="L4" s="102">
        <f t="shared" ref="L4:L38" si="1">IF(H4="-","-",K4-H4)</f>
        <v>69</v>
      </c>
      <c r="M4" s="102">
        <f t="shared" ref="M4:M38" si="2">IF(B4="会員",IF(16-A4&gt;1,16-A4,1),"-")</f>
        <v>15</v>
      </c>
      <c r="N4" s="113">
        <f>ROUND((H4-(72-L4)/2)*0.8,0)</f>
        <v>9</v>
      </c>
      <c r="O4" s="103"/>
      <c r="P4" s="103"/>
      <c r="Q4" s="103"/>
      <c r="R4" s="103"/>
    </row>
    <row r="5" spans="1:19" ht="16.5">
      <c r="A5" s="53">
        <v>2</v>
      </c>
      <c r="B5" s="47" t="s">
        <v>214</v>
      </c>
      <c r="C5" s="74">
        <v>4</v>
      </c>
      <c r="D5" s="36" t="s">
        <v>111</v>
      </c>
      <c r="E5" s="36" t="s">
        <v>112</v>
      </c>
      <c r="F5" s="36" t="s">
        <v>113</v>
      </c>
      <c r="G5" s="49" t="s">
        <v>335</v>
      </c>
      <c r="H5" s="49">
        <v>24</v>
      </c>
      <c r="I5" s="102">
        <v>41</v>
      </c>
      <c r="J5" s="102">
        <v>52</v>
      </c>
      <c r="K5" s="102">
        <f t="shared" si="0"/>
        <v>93</v>
      </c>
      <c r="L5" s="102">
        <f t="shared" si="1"/>
        <v>69</v>
      </c>
      <c r="M5" s="102">
        <f t="shared" si="2"/>
        <v>14</v>
      </c>
      <c r="N5" s="113">
        <f>ROUND((H5-(72-L5)/2)*0.9,0)</f>
        <v>20</v>
      </c>
      <c r="O5" s="103" t="s">
        <v>351</v>
      </c>
      <c r="P5" s="103"/>
      <c r="Q5" s="103"/>
      <c r="R5" s="103"/>
      <c r="S5" s="150" t="s">
        <v>572</v>
      </c>
    </row>
    <row r="6" spans="1:19" ht="16.5">
      <c r="A6" s="53">
        <v>3</v>
      </c>
      <c r="B6" s="47" t="s">
        <v>214</v>
      </c>
      <c r="C6" s="75">
        <v>6</v>
      </c>
      <c r="D6" s="35" t="s">
        <v>121</v>
      </c>
      <c r="E6" s="35" t="s">
        <v>122</v>
      </c>
      <c r="F6" s="35" t="s">
        <v>123</v>
      </c>
      <c r="G6" s="51" t="s">
        <v>335</v>
      </c>
      <c r="H6" s="73">
        <v>17</v>
      </c>
      <c r="I6" s="102">
        <v>43</v>
      </c>
      <c r="J6" s="102">
        <v>44</v>
      </c>
      <c r="K6" s="102">
        <f t="shared" si="0"/>
        <v>87</v>
      </c>
      <c r="L6" s="102">
        <f t="shared" si="1"/>
        <v>70</v>
      </c>
      <c r="M6" s="102">
        <f t="shared" si="2"/>
        <v>13</v>
      </c>
      <c r="N6" s="113">
        <f>ROUND((H6-(72-L6)/2)*0.95,0)</f>
        <v>15</v>
      </c>
      <c r="O6" s="103" t="s">
        <v>343</v>
      </c>
      <c r="P6" s="103"/>
      <c r="Q6" s="103"/>
      <c r="R6" s="103"/>
      <c r="S6" s="150" t="s">
        <v>571</v>
      </c>
    </row>
    <row r="7" spans="1:19" ht="16.5">
      <c r="A7" s="53">
        <v>4</v>
      </c>
      <c r="B7" s="47" t="s">
        <v>214</v>
      </c>
      <c r="C7" s="74">
        <v>3</v>
      </c>
      <c r="D7" s="36" t="s">
        <v>67</v>
      </c>
      <c r="E7" s="36" t="s">
        <v>68</v>
      </c>
      <c r="F7" s="36" t="s">
        <v>6</v>
      </c>
      <c r="G7" s="49" t="s">
        <v>336</v>
      </c>
      <c r="H7" s="49">
        <v>36</v>
      </c>
      <c r="I7" s="102">
        <v>55</v>
      </c>
      <c r="J7" s="102">
        <v>51</v>
      </c>
      <c r="K7" s="102">
        <f t="shared" si="0"/>
        <v>106</v>
      </c>
      <c r="L7" s="102">
        <f t="shared" si="1"/>
        <v>70</v>
      </c>
      <c r="M7" s="102">
        <f t="shared" si="2"/>
        <v>12</v>
      </c>
      <c r="N7" s="103"/>
      <c r="O7" s="103"/>
      <c r="P7" s="103"/>
      <c r="Q7" s="103"/>
      <c r="R7" s="103"/>
    </row>
    <row r="8" spans="1:19" ht="16.5">
      <c r="A8" s="53">
        <v>5</v>
      </c>
      <c r="B8" s="47" t="s">
        <v>214</v>
      </c>
      <c r="C8" s="75">
        <v>6</v>
      </c>
      <c r="D8" s="35" t="s">
        <v>16</v>
      </c>
      <c r="E8" s="35" t="s">
        <v>17</v>
      </c>
      <c r="F8" s="35" t="s">
        <v>18</v>
      </c>
      <c r="G8" s="51" t="s">
        <v>335</v>
      </c>
      <c r="H8" s="73">
        <v>27</v>
      </c>
      <c r="I8" s="102">
        <v>42</v>
      </c>
      <c r="J8" s="102">
        <v>56</v>
      </c>
      <c r="K8" s="102">
        <f t="shared" si="0"/>
        <v>98</v>
      </c>
      <c r="L8" s="102">
        <f t="shared" si="1"/>
        <v>71</v>
      </c>
      <c r="M8" s="102">
        <f t="shared" si="2"/>
        <v>11</v>
      </c>
      <c r="N8" s="103"/>
      <c r="O8" s="103" t="s">
        <v>344</v>
      </c>
      <c r="P8" s="103"/>
      <c r="Q8" s="103"/>
      <c r="R8" s="103"/>
      <c r="S8" t="s">
        <v>568</v>
      </c>
    </row>
    <row r="9" spans="1:19" ht="16.5">
      <c r="A9" s="53">
        <v>6</v>
      </c>
      <c r="B9" s="47" t="s">
        <v>214</v>
      </c>
      <c r="C9" s="74">
        <v>9</v>
      </c>
      <c r="D9" s="79" t="s">
        <v>22</v>
      </c>
      <c r="E9" s="79" t="s">
        <v>25</v>
      </c>
      <c r="F9" s="65" t="s">
        <v>26</v>
      </c>
      <c r="G9" s="73" t="s">
        <v>335</v>
      </c>
      <c r="H9" s="73">
        <v>6</v>
      </c>
      <c r="I9" s="102">
        <v>39</v>
      </c>
      <c r="J9" s="102">
        <v>40</v>
      </c>
      <c r="K9" s="102">
        <f>I9+J9</f>
        <v>79</v>
      </c>
      <c r="L9" s="102">
        <f>IF(H9="-","-",K9-H9)</f>
        <v>73</v>
      </c>
      <c r="M9" s="102">
        <f>IF(B9="会員",IF(16-A9&gt;1,16-A9,1),"-")</f>
        <v>10</v>
      </c>
      <c r="N9" s="103"/>
      <c r="O9" s="103"/>
      <c r="P9" s="103"/>
      <c r="Q9" s="103" t="s">
        <v>346</v>
      </c>
      <c r="R9" s="113" t="s">
        <v>356</v>
      </c>
    </row>
    <row r="10" spans="1:19" ht="16.5">
      <c r="A10" s="53">
        <v>7</v>
      </c>
      <c r="B10" s="47" t="s">
        <v>214</v>
      </c>
      <c r="C10" s="75">
        <v>6</v>
      </c>
      <c r="D10" s="35" t="s">
        <v>22</v>
      </c>
      <c r="E10" s="35" t="s">
        <v>23</v>
      </c>
      <c r="F10" s="35" t="s">
        <v>24</v>
      </c>
      <c r="G10" s="51" t="s">
        <v>335</v>
      </c>
      <c r="H10" s="73">
        <v>6</v>
      </c>
      <c r="I10" s="102">
        <v>39</v>
      </c>
      <c r="J10" s="102">
        <v>40</v>
      </c>
      <c r="K10" s="102">
        <f>I10+J10</f>
        <v>79</v>
      </c>
      <c r="L10" s="102">
        <f>IF(H10="-","-",K10-H10)</f>
        <v>73</v>
      </c>
      <c r="M10" s="102">
        <f>IF(B10="会員",IF(16-A10&gt;1,16-A10,1),"-")</f>
        <v>9</v>
      </c>
      <c r="N10" s="103"/>
      <c r="O10" s="103" t="s">
        <v>343</v>
      </c>
      <c r="P10" s="103"/>
      <c r="Q10" s="103" t="s">
        <v>348</v>
      </c>
      <c r="R10" s="103"/>
      <c r="S10" t="s">
        <v>569</v>
      </c>
    </row>
    <row r="11" spans="1:19" ht="16.5">
      <c r="A11" s="53">
        <v>8</v>
      </c>
      <c r="B11" s="47" t="s">
        <v>214</v>
      </c>
      <c r="C11" s="75">
        <v>7</v>
      </c>
      <c r="D11" s="36" t="s">
        <v>11</v>
      </c>
      <c r="E11" s="36" t="s">
        <v>12</v>
      </c>
      <c r="F11" s="36" t="s">
        <v>263</v>
      </c>
      <c r="G11" s="49" t="s">
        <v>335</v>
      </c>
      <c r="H11" s="73">
        <v>14</v>
      </c>
      <c r="I11" s="102">
        <v>42</v>
      </c>
      <c r="J11" s="102">
        <v>45</v>
      </c>
      <c r="K11" s="102">
        <f t="shared" si="0"/>
        <v>87</v>
      </c>
      <c r="L11" s="102">
        <f t="shared" si="1"/>
        <v>73</v>
      </c>
      <c r="M11" s="102">
        <f t="shared" si="2"/>
        <v>8</v>
      </c>
      <c r="N11" s="103"/>
      <c r="O11" s="103" t="s">
        <v>345</v>
      </c>
      <c r="P11" s="103"/>
      <c r="Q11" s="103"/>
      <c r="R11" s="103"/>
    </row>
    <row r="12" spans="1:19" ht="16.5">
      <c r="A12" s="53">
        <v>9</v>
      </c>
      <c r="B12" s="47" t="s">
        <v>214</v>
      </c>
      <c r="C12" s="75">
        <v>7</v>
      </c>
      <c r="D12" s="36" t="s">
        <v>35</v>
      </c>
      <c r="E12" s="36" t="s">
        <v>36</v>
      </c>
      <c r="F12" s="36" t="s">
        <v>290</v>
      </c>
      <c r="G12" s="49" t="s">
        <v>337</v>
      </c>
      <c r="H12" s="73">
        <v>11</v>
      </c>
      <c r="I12" s="102">
        <v>47</v>
      </c>
      <c r="J12" s="102">
        <v>38</v>
      </c>
      <c r="K12" s="102">
        <f t="shared" si="0"/>
        <v>85</v>
      </c>
      <c r="L12" s="102">
        <f t="shared" si="1"/>
        <v>74</v>
      </c>
      <c r="M12" s="102">
        <f t="shared" si="2"/>
        <v>7</v>
      </c>
      <c r="N12" s="103"/>
      <c r="O12" s="103" t="s">
        <v>349</v>
      </c>
      <c r="P12" s="103" t="s">
        <v>354</v>
      </c>
      <c r="Q12" s="103"/>
      <c r="R12" s="103"/>
    </row>
    <row r="13" spans="1:19" ht="16.5">
      <c r="A13" s="53">
        <v>10</v>
      </c>
      <c r="B13" s="47" t="s">
        <v>214</v>
      </c>
      <c r="C13" s="76">
        <v>9</v>
      </c>
      <c r="D13" s="36" t="s">
        <v>30</v>
      </c>
      <c r="E13" s="36" t="s">
        <v>31</v>
      </c>
      <c r="F13" s="36" t="s">
        <v>328</v>
      </c>
      <c r="G13" s="49" t="s">
        <v>335</v>
      </c>
      <c r="H13" s="73">
        <v>15</v>
      </c>
      <c r="I13" s="102">
        <v>46</v>
      </c>
      <c r="J13" s="102">
        <v>44</v>
      </c>
      <c r="K13" s="102">
        <f t="shared" si="0"/>
        <v>90</v>
      </c>
      <c r="L13" s="102">
        <f t="shared" si="1"/>
        <v>75</v>
      </c>
      <c r="M13" s="102">
        <f t="shared" si="2"/>
        <v>6</v>
      </c>
      <c r="N13" s="103"/>
      <c r="O13" s="103"/>
      <c r="P13" s="103"/>
      <c r="Q13" s="103"/>
      <c r="R13" s="103"/>
      <c r="S13" t="s">
        <v>569</v>
      </c>
    </row>
    <row r="14" spans="1:19" ht="16.5">
      <c r="A14" s="53">
        <v>11</v>
      </c>
      <c r="B14" s="47" t="s">
        <v>214</v>
      </c>
      <c r="C14" s="75">
        <v>5</v>
      </c>
      <c r="D14" s="36" t="s">
        <v>329</v>
      </c>
      <c r="E14" s="36" t="s">
        <v>330</v>
      </c>
      <c r="F14" s="36" t="s">
        <v>26</v>
      </c>
      <c r="G14" s="49" t="s">
        <v>335</v>
      </c>
      <c r="H14" s="73">
        <v>10</v>
      </c>
      <c r="I14" s="102">
        <v>43</v>
      </c>
      <c r="J14" s="102">
        <v>43</v>
      </c>
      <c r="K14" s="102">
        <f t="shared" si="0"/>
        <v>86</v>
      </c>
      <c r="L14" s="102">
        <f t="shared" si="1"/>
        <v>76</v>
      </c>
      <c r="M14" s="102">
        <f t="shared" si="2"/>
        <v>5</v>
      </c>
      <c r="N14" s="103"/>
      <c r="O14" s="103" t="s">
        <v>343</v>
      </c>
      <c r="P14" s="103"/>
      <c r="Q14" s="103"/>
      <c r="R14" s="103"/>
      <c r="S14" t="s">
        <v>570</v>
      </c>
    </row>
    <row r="15" spans="1:19" ht="16.5">
      <c r="A15" s="53">
        <v>12</v>
      </c>
      <c r="B15" s="47" t="s">
        <v>214</v>
      </c>
      <c r="C15" s="75">
        <v>6</v>
      </c>
      <c r="D15" s="36" t="s">
        <v>136</v>
      </c>
      <c r="E15" s="36" t="s">
        <v>137</v>
      </c>
      <c r="F15" s="36" t="s">
        <v>286</v>
      </c>
      <c r="G15" s="49" t="s">
        <v>335</v>
      </c>
      <c r="H15" s="49">
        <v>17</v>
      </c>
      <c r="I15" s="102">
        <v>46</v>
      </c>
      <c r="J15" s="102">
        <v>47</v>
      </c>
      <c r="K15" s="102">
        <f t="shared" si="0"/>
        <v>93</v>
      </c>
      <c r="L15" s="102">
        <f t="shared" si="1"/>
        <v>76</v>
      </c>
      <c r="M15" s="102">
        <f t="shared" si="2"/>
        <v>4</v>
      </c>
      <c r="N15" s="103"/>
      <c r="O15" s="103"/>
      <c r="P15" s="103"/>
      <c r="Q15" s="103"/>
      <c r="R15" s="103"/>
    </row>
    <row r="16" spans="1:19" ht="16.5">
      <c r="A16" s="53">
        <v>13</v>
      </c>
      <c r="B16" s="47" t="s">
        <v>214</v>
      </c>
      <c r="C16" s="74">
        <v>4</v>
      </c>
      <c r="D16" s="35" t="s">
        <v>80</v>
      </c>
      <c r="E16" s="35" t="s">
        <v>81</v>
      </c>
      <c r="F16" s="35" t="s">
        <v>82</v>
      </c>
      <c r="G16" s="51" t="s">
        <v>335</v>
      </c>
      <c r="H16" s="73">
        <v>9</v>
      </c>
      <c r="I16" s="102">
        <v>44</v>
      </c>
      <c r="J16" s="102">
        <v>42</v>
      </c>
      <c r="K16" s="102">
        <f t="shared" si="0"/>
        <v>86</v>
      </c>
      <c r="L16" s="102">
        <f t="shared" si="1"/>
        <v>77</v>
      </c>
      <c r="M16" s="102">
        <f t="shared" si="2"/>
        <v>3</v>
      </c>
      <c r="N16" s="103"/>
      <c r="O16" s="103" t="s">
        <v>350</v>
      </c>
      <c r="P16" s="103" t="s">
        <v>347</v>
      </c>
      <c r="Q16" s="103"/>
      <c r="R16" s="103"/>
    </row>
    <row r="17" spans="1:19" ht="16.5">
      <c r="A17" s="53">
        <v>14</v>
      </c>
      <c r="B17" s="47" t="s">
        <v>214</v>
      </c>
      <c r="C17" s="74">
        <v>4</v>
      </c>
      <c r="D17" s="35" t="s">
        <v>206</v>
      </c>
      <c r="E17" s="35" t="s">
        <v>207</v>
      </c>
      <c r="F17" s="35" t="s">
        <v>262</v>
      </c>
      <c r="G17" s="51" t="s">
        <v>335</v>
      </c>
      <c r="H17" s="73">
        <v>9</v>
      </c>
      <c r="I17" s="102">
        <v>40</v>
      </c>
      <c r="J17" s="102">
        <v>46</v>
      </c>
      <c r="K17" s="102">
        <f t="shared" si="0"/>
        <v>86</v>
      </c>
      <c r="L17" s="102">
        <f t="shared" si="1"/>
        <v>77</v>
      </c>
      <c r="M17" s="102">
        <f t="shared" si="2"/>
        <v>2</v>
      </c>
      <c r="N17" s="103"/>
      <c r="O17" s="103"/>
      <c r="P17" s="103"/>
      <c r="Q17" s="103"/>
      <c r="R17" s="103"/>
    </row>
    <row r="18" spans="1:19" ht="16.5">
      <c r="A18" s="53">
        <v>15</v>
      </c>
      <c r="B18" s="47" t="s">
        <v>214</v>
      </c>
      <c r="C18" s="75">
        <v>8</v>
      </c>
      <c r="D18" s="35" t="s">
        <v>58</v>
      </c>
      <c r="E18" s="35" t="s">
        <v>59</v>
      </c>
      <c r="F18" s="35" t="s">
        <v>60</v>
      </c>
      <c r="G18" s="51" t="s">
        <v>335</v>
      </c>
      <c r="H18" s="73">
        <v>13</v>
      </c>
      <c r="I18" s="102">
        <v>42</v>
      </c>
      <c r="J18" s="102">
        <v>48</v>
      </c>
      <c r="K18" s="102">
        <f t="shared" si="0"/>
        <v>90</v>
      </c>
      <c r="L18" s="102">
        <f t="shared" si="1"/>
        <v>77</v>
      </c>
      <c r="M18" s="102">
        <f t="shared" si="2"/>
        <v>1</v>
      </c>
      <c r="N18" s="103"/>
      <c r="O18" s="103"/>
      <c r="P18" s="103"/>
      <c r="Q18" s="103"/>
      <c r="R18" s="103"/>
    </row>
    <row r="19" spans="1:19" ht="16.5">
      <c r="A19" s="53">
        <v>16</v>
      </c>
      <c r="B19" s="47" t="s">
        <v>214</v>
      </c>
      <c r="C19" s="75">
        <v>9</v>
      </c>
      <c r="D19" s="36" t="s">
        <v>14</v>
      </c>
      <c r="E19" s="36" t="s">
        <v>15</v>
      </c>
      <c r="F19" s="36" t="s">
        <v>352</v>
      </c>
      <c r="G19" s="49" t="s">
        <v>338</v>
      </c>
      <c r="H19" s="73">
        <v>27</v>
      </c>
      <c r="I19" s="102">
        <v>53</v>
      </c>
      <c r="J19" s="102">
        <v>51</v>
      </c>
      <c r="K19" s="102">
        <f t="shared" si="0"/>
        <v>104</v>
      </c>
      <c r="L19" s="102">
        <f t="shared" si="1"/>
        <v>77</v>
      </c>
      <c r="M19" s="102">
        <f t="shared" si="2"/>
        <v>1</v>
      </c>
      <c r="N19" s="103"/>
      <c r="O19" s="103"/>
      <c r="P19" s="103"/>
      <c r="Q19" s="103"/>
      <c r="R19" s="103"/>
    </row>
    <row r="20" spans="1:19" ht="16.5">
      <c r="A20" s="53">
        <v>17</v>
      </c>
      <c r="B20" s="47" t="s">
        <v>214</v>
      </c>
      <c r="C20" s="74">
        <v>3</v>
      </c>
      <c r="D20" s="35" t="s">
        <v>4</v>
      </c>
      <c r="E20" s="35" t="s">
        <v>8</v>
      </c>
      <c r="F20" s="35" t="s">
        <v>9</v>
      </c>
      <c r="G20" s="51" t="s">
        <v>335</v>
      </c>
      <c r="H20" s="73">
        <v>10</v>
      </c>
      <c r="I20" s="102">
        <v>42</v>
      </c>
      <c r="J20" s="102">
        <v>46</v>
      </c>
      <c r="K20" s="102">
        <f t="shared" si="0"/>
        <v>88</v>
      </c>
      <c r="L20" s="102">
        <f t="shared" si="1"/>
        <v>78</v>
      </c>
      <c r="M20" s="102">
        <f t="shared" si="2"/>
        <v>1</v>
      </c>
      <c r="N20" s="103"/>
      <c r="O20" s="103" t="s">
        <v>342</v>
      </c>
      <c r="P20" s="103"/>
      <c r="Q20" s="103"/>
      <c r="R20" s="103"/>
    </row>
    <row r="21" spans="1:19" ht="16.5">
      <c r="A21" s="53">
        <v>18</v>
      </c>
      <c r="B21" s="47" t="s">
        <v>214</v>
      </c>
      <c r="C21" s="74">
        <v>2</v>
      </c>
      <c r="D21" s="35" t="s">
        <v>41</v>
      </c>
      <c r="E21" s="35" t="s">
        <v>42</v>
      </c>
      <c r="F21" s="35" t="s">
        <v>43</v>
      </c>
      <c r="G21" s="51" t="s">
        <v>335</v>
      </c>
      <c r="H21" s="73">
        <v>14</v>
      </c>
      <c r="I21" s="102">
        <v>44</v>
      </c>
      <c r="J21" s="102">
        <v>48</v>
      </c>
      <c r="K21" s="102">
        <f t="shared" si="0"/>
        <v>92</v>
      </c>
      <c r="L21" s="102">
        <f t="shared" si="1"/>
        <v>78</v>
      </c>
      <c r="M21" s="102">
        <f t="shared" si="2"/>
        <v>1</v>
      </c>
      <c r="N21" s="103"/>
      <c r="O21" s="103"/>
      <c r="P21" s="103"/>
      <c r="Q21" s="103"/>
      <c r="R21" s="103"/>
    </row>
    <row r="22" spans="1:19" ht="16.5">
      <c r="A22" s="53">
        <v>19</v>
      </c>
      <c r="B22" s="47" t="s">
        <v>214</v>
      </c>
      <c r="C22" s="75">
        <v>9</v>
      </c>
      <c r="D22" s="35" t="s">
        <v>257</v>
      </c>
      <c r="E22" s="35" t="s">
        <v>258</v>
      </c>
      <c r="F22" s="35" t="s">
        <v>259</v>
      </c>
      <c r="G22" s="51" t="s">
        <v>338</v>
      </c>
      <c r="H22" s="73">
        <v>21</v>
      </c>
      <c r="I22" s="102">
        <v>46</v>
      </c>
      <c r="J22" s="102">
        <v>53</v>
      </c>
      <c r="K22" s="102">
        <f t="shared" si="0"/>
        <v>99</v>
      </c>
      <c r="L22" s="102">
        <f t="shared" si="1"/>
        <v>78</v>
      </c>
      <c r="M22" s="102">
        <f t="shared" si="2"/>
        <v>1</v>
      </c>
      <c r="N22" s="103"/>
      <c r="O22" s="103"/>
      <c r="P22" s="103" t="s">
        <v>353</v>
      </c>
      <c r="Q22" s="103"/>
      <c r="R22" s="103"/>
    </row>
    <row r="23" spans="1:19" ht="16.5">
      <c r="A23" s="53">
        <v>20</v>
      </c>
      <c r="B23" s="47" t="s">
        <v>214</v>
      </c>
      <c r="C23" s="74">
        <v>3</v>
      </c>
      <c r="D23" s="35" t="s">
        <v>144</v>
      </c>
      <c r="E23" s="35" t="s">
        <v>203</v>
      </c>
      <c r="F23" s="35" t="s">
        <v>204</v>
      </c>
      <c r="G23" s="51" t="s">
        <v>335</v>
      </c>
      <c r="H23" s="73">
        <v>5</v>
      </c>
      <c r="I23" s="102">
        <v>40</v>
      </c>
      <c r="J23" s="102">
        <v>44</v>
      </c>
      <c r="K23" s="102">
        <f t="shared" si="0"/>
        <v>84</v>
      </c>
      <c r="L23" s="102">
        <f t="shared" si="1"/>
        <v>79</v>
      </c>
      <c r="M23" s="102">
        <f t="shared" si="2"/>
        <v>1</v>
      </c>
      <c r="N23" s="103"/>
      <c r="O23" s="103" t="s">
        <v>341</v>
      </c>
      <c r="P23" s="103"/>
      <c r="Q23" s="103"/>
      <c r="R23" s="103"/>
      <c r="S23" t="s">
        <v>569</v>
      </c>
    </row>
    <row r="24" spans="1:19" ht="16.5">
      <c r="A24" s="53">
        <v>21</v>
      </c>
      <c r="B24" s="47" t="s">
        <v>214</v>
      </c>
      <c r="C24" s="75">
        <v>8</v>
      </c>
      <c r="D24" s="36" t="s">
        <v>291</v>
      </c>
      <c r="E24" s="36" t="s">
        <v>292</v>
      </c>
      <c r="F24" s="36" t="s">
        <v>293</v>
      </c>
      <c r="G24" s="49" t="s">
        <v>335</v>
      </c>
      <c r="H24" s="49">
        <v>18</v>
      </c>
      <c r="I24" s="102">
        <v>44</v>
      </c>
      <c r="J24" s="102">
        <v>54</v>
      </c>
      <c r="K24" s="102">
        <f t="shared" si="0"/>
        <v>98</v>
      </c>
      <c r="L24" s="102">
        <f t="shared" si="1"/>
        <v>80</v>
      </c>
      <c r="M24" s="102">
        <f t="shared" si="2"/>
        <v>1</v>
      </c>
      <c r="N24" s="103"/>
      <c r="O24" s="103"/>
      <c r="P24" s="103"/>
      <c r="Q24" s="103"/>
      <c r="R24" s="103"/>
    </row>
    <row r="25" spans="1:19" ht="16.5">
      <c r="A25" s="53">
        <v>22</v>
      </c>
      <c r="B25" s="47" t="s">
        <v>214</v>
      </c>
      <c r="C25" s="74">
        <v>2</v>
      </c>
      <c r="D25" s="35" t="s">
        <v>54</v>
      </c>
      <c r="E25" s="35" t="s">
        <v>55</v>
      </c>
      <c r="F25" s="35" t="s">
        <v>56</v>
      </c>
      <c r="G25" s="51" t="s">
        <v>336</v>
      </c>
      <c r="H25" s="51">
        <v>20</v>
      </c>
      <c r="I25" s="102">
        <v>51</v>
      </c>
      <c r="J25" s="102">
        <v>49</v>
      </c>
      <c r="K25" s="102">
        <f t="shared" si="0"/>
        <v>100</v>
      </c>
      <c r="L25" s="102">
        <f t="shared" si="1"/>
        <v>80</v>
      </c>
      <c r="M25" s="102">
        <f t="shared" si="2"/>
        <v>1</v>
      </c>
      <c r="N25" s="103"/>
      <c r="O25" s="103"/>
      <c r="P25" s="103"/>
      <c r="Q25" s="103"/>
      <c r="R25" s="103"/>
      <c r="S25" t="s">
        <v>573</v>
      </c>
    </row>
    <row r="26" spans="1:19" ht="16.5">
      <c r="A26" s="53">
        <v>23</v>
      </c>
      <c r="B26" s="47" t="s">
        <v>214</v>
      </c>
      <c r="C26" s="74">
        <v>5</v>
      </c>
      <c r="D26" s="35" t="s">
        <v>208</v>
      </c>
      <c r="E26" s="35" t="s">
        <v>255</v>
      </c>
      <c r="F26" s="35" t="s">
        <v>6</v>
      </c>
      <c r="G26" s="51" t="s">
        <v>336</v>
      </c>
      <c r="H26" s="73">
        <v>21</v>
      </c>
      <c r="I26" s="102">
        <v>54</v>
      </c>
      <c r="J26" s="102">
        <v>47</v>
      </c>
      <c r="K26" s="102">
        <f t="shared" si="0"/>
        <v>101</v>
      </c>
      <c r="L26" s="102">
        <f t="shared" si="1"/>
        <v>80</v>
      </c>
      <c r="M26" s="102">
        <f t="shared" si="2"/>
        <v>1</v>
      </c>
      <c r="N26" s="103"/>
      <c r="O26" s="103"/>
      <c r="P26" s="103"/>
      <c r="Q26" s="103"/>
      <c r="R26" s="103"/>
      <c r="S26" t="s">
        <v>574</v>
      </c>
    </row>
    <row r="27" spans="1:19" ht="16.5">
      <c r="A27" s="53">
        <v>24</v>
      </c>
      <c r="B27" s="47" t="s">
        <v>214</v>
      </c>
      <c r="C27" s="74">
        <v>4</v>
      </c>
      <c r="D27" s="35" t="s">
        <v>27</v>
      </c>
      <c r="E27" s="35" t="s">
        <v>28</v>
      </c>
      <c r="F27" s="35" t="s">
        <v>295</v>
      </c>
      <c r="G27" s="51" t="s">
        <v>335</v>
      </c>
      <c r="H27" s="73">
        <v>30</v>
      </c>
      <c r="I27" s="102">
        <v>55</v>
      </c>
      <c r="J27" s="102">
        <v>55</v>
      </c>
      <c r="K27" s="102">
        <f t="shared" si="0"/>
        <v>110</v>
      </c>
      <c r="L27" s="102">
        <f t="shared" si="1"/>
        <v>80</v>
      </c>
      <c r="M27" s="102">
        <f t="shared" si="2"/>
        <v>1</v>
      </c>
      <c r="N27" s="103"/>
      <c r="O27" s="103"/>
      <c r="P27" s="103"/>
      <c r="Q27" s="103"/>
      <c r="R27" s="103"/>
    </row>
    <row r="28" spans="1:19" ht="16.5">
      <c r="A28" s="53">
        <v>25</v>
      </c>
      <c r="B28" s="47" t="s">
        <v>214</v>
      </c>
      <c r="C28" s="74">
        <v>1</v>
      </c>
      <c r="D28" s="35" t="s">
        <v>38</v>
      </c>
      <c r="E28" s="35" t="s">
        <v>294</v>
      </c>
      <c r="F28" s="35" t="s">
        <v>6</v>
      </c>
      <c r="G28" s="51" t="s">
        <v>334</v>
      </c>
      <c r="H28" s="73">
        <v>8</v>
      </c>
      <c r="I28" s="102">
        <v>45</v>
      </c>
      <c r="J28" s="102">
        <v>44</v>
      </c>
      <c r="K28" s="102">
        <f t="shared" si="0"/>
        <v>89</v>
      </c>
      <c r="L28" s="102">
        <f t="shared" si="1"/>
        <v>81</v>
      </c>
      <c r="M28" s="102">
        <f t="shared" si="2"/>
        <v>1</v>
      </c>
      <c r="N28" s="103"/>
      <c r="O28" s="103"/>
      <c r="P28" s="103"/>
      <c r="Q28" s="103"/>
      <c r="R28" s="103"/>
    </row>
    <row r="29" spans="1:19" ht="16.5">
      <c r="A29" s="53">
        <v>26</v>
      </c>
      <c r="B29" s="47" t="s">
        <v>214</v>
      </c>
      <c r="C29" s="75">
        <v>7</v>
      </c>
      <c r="D29" s="36" t="s">
        <v>208</v>
      </c>
      <c r="E29" s="36" t="s">
        <v>209</v>
      </c>
      <c r="F29" s="36" t="s">
        <v>204</v>
      </c>
      <c r="G29" s="49" t="s">
        <v>335</v>
      </c>
      <c r="H29" s="73">
        <v>12</v>
      </c>
      <c r="I29" s="102">
        <v>44</v>
      </c>
      <c r="J29" s="102">
        <v>49</v>
      </c>
      <c r="K29" s="102">
        <f t="shared" si="0"/>
        <v>93</v>
      </c>
      <c r="L29" s="102">
        <f t="shared" si="1"/>
        <v>81</v>
      </c>
      <c r="M29" s="102">
        <f t="shared" si="2"/>
        <v>1</v>
      </c>
      <c r="N29" s="103"/>
      <c r="O29" s="103"/>
      <c r="P29" s="103"/>
      <c r="Q29" s="103"/>
      <c r="R29" s="103"/>
    </row>
    <row r="30" spans="1:19" ht="16.5">
      <c r="A30" s="53">
        <v>27</v>
      </c>
      <c r="B30" s="47" t="s">
        <v>214</v>
      </c>
      <c r="C30" s="74">
        <v>1</v>
      </c>
      <c r="D30" s="36" t="s">
        <v>51</v>
      </c>
      <c r="E30" s="36" t="s">
        <v>52</v>
      </c>
      <c r="F30" s="36" t="s">
        <v>53</v>
      </c>
      <c r="G30" s="49" t="s">
        <v>335</v>
      </c>
      <c r="H30" s="73">
        <v>10</v>
      </c>
      <c r="I30" s="102">
        <v>47</v>
      </c>
      <c r="J30" s="102">
        <v>45</v>
      </c>
      <c r="K30" s="102">
        <f t="shared" si="0"/>
        <v>92</v>
      </c>
      <c r="L30" s="102">
        <f t="shared" si="1"/>
        <v>82</v>
      </c>
      <c r="M30" s="102">
        <f t="shared" si="2"/>
        <v>1</v>
      </c>
      <c r="N30" s="103"/>
      <c r="O30" s="103" t="s">
        <v>340</v>
      </c>
      <c r="P30" s="103"/>
      <c r="Q30" s="103"/>
      <c r="R30" s="103"/>
    </row>
    <row r="31" spans="1:19" ht="16.5">
      <c r="A31" s="53">
        <v>28</v>
      </c>
      <c r="B31" s="47" t="s">
        <v>214</v>
      </c>
      <c r="C31" s="74">
        <v>2</v>
      </c>
      <c r="D31" s="35" t="s">
        <v>73</v>
      </c>
      <c r="E31" s="35" t="s">
        <v>74</v>
      </c>
      <c r="F31" s="35" t="s">
        <v>75</v>
      </c>
      <c r="G31" s="51" t="s">
        <v>335</v>
      </c>
      <c r="H31" s="73">
        <v>11</v>
      </c>
      <c r="I31" s="102">
        <v>46</v>
      </c>
      <c r="J31" s="102">
        <v>47</v>
      </c>
      <c r="K31" s="102">
        <f t="shared" si="0"/>
        <v>93</v>
      </c>
      <c r="L31" s="102">
        <f t="shared" si="1"/>
        <v>82</v>
      </c>
      <c r="M31" s="102">
        <f t="shared" si="2"/>
        <v>1</v>
      </c>
      <c r="N31" s="103"/>
      <c r="O31" s="103" t="s">
        <v>345</v>
      </c>
      <c r="P31" s="103"/>
      <c r="Q31" s="103"/>
      <c r="R31" s="103"/>
    </row>
    <row r="32" spans="1:19" ht="16.5">
      <c r="A32" s="53">
        <v>29</v>
      </c>
      <c r="B32" s="47" t="s">
        <v>214</v>
      </c>
      <c r="C32" s="74">
        <v>5</v>
      </c>
      <c r="D32" s="35" t="s">
        <v>99</v>
      </c>
      <c r="E32" s="35" t="s">
        <v>100</v>
      </c>
      <c r="F32" s="35" t="s">
        <v>101</v>
      </c>
      <c r="G32" s="51" t="s">
        <v>335</v>
      </c>
      <c r="H32" s="73">
        <v>20</v>
      </c>
      <c r="I32" s="102">
        <v>48</v>
      </c>
      <c r="J32" s="102">
        <v>54</v>
      </c>
      <c r="K32" s="102">
        <f t="shared" si="0"/>
        <v>102</v>
      </c>
      <c r="L32" s="102">
        <f t="shared" si="1"/>
        <v>82</v>
      </c>
      <c r="M32" s="102">
        <f t="shared" si="2"/>
        <v>1</v>
      </c>
      <c r="N32" s="103"/>
      <c r="O32" s="103"/>
      <c r="P32" s="103" t="s">
        <v>355</v>
      </c>
      <c r="Q32" s="103"/>
      <c r="R32" s="103"/>
    </row>
    <row r="33" spans="1:18" ht="16.5">
      <c r="A33" s="53">
        <v>30</v>
      </c>
      <c r="B33" s="47" t="s">
        <v>214</v>
      </c>
      <c r="C33" s="75">
        <v>7</v>
      </c>
      <c r="D33" s="36" t="s">
        <v>65</v>
      </c>
      <c r="E33" s="36" t="s">
        <v>66</v>
      </c>
      <c r="F33" s="36" t="s">
        <v>56</v>
      </c>
      <c r="G33" s="49" t="s">
        <v>335</v>
      </c>
      <c r="H33" s="49">
        <v>25</v>
      </c>
      <c r="I33" s="102">
        <v>49</v>
      </c>
      <c r="J33" s="102">
        <v>58</v>
      </c>
      <c r="K33" s="102">
        <f t="shared" si="0"/>
        <v>107</v>
      </c>
      <c r="L33" s="102">
        <f t="shared" si="1"/>
        <v>82</v>
      </c>
      <c r="M33" s="102">
        <f t="shared" si="2"/>
        <v>1</v>
      </c>
      <c r="N33" s="113">
        <v>26</v>
      </c>
      <c r="O33" s="103"/>
      <c r="P33" s="103"/>
      <c r="Q33" s="103"/>
      <c r="R33" s="103"/>
    </row>
    <row r="34" spans="1:18" ht="16.5">
      <c r="A34" s="53">
        <v>31</v>
      </c>
      <c r="B34" s="47" t="s">
        <v>214</v>
      </c>
      <c r="C34" s="74">
        <v>1</v>
      </c>
      <c r="D34" s="35" t="s">
        <v>70</v>
      </c>
      <c r="E34" s="35" t="s">
        <v>71</v>
      </c>
      <c r="F34" s="35" t="s">
        <v>72</v>
      </c>
      <c r="G34" s="51" t="s">
        <v>335</v>
      </c>
      <c r="H34" s="73">
        <v>36</v>
      </c>
      <c r="I34" s="102">
        <v>58</v>
      </c>
      <c r="J34" s="102">
        <v>65</v>
      </c>
      <c r="K34" s="102">
        <f t="shared" si="0"/>
        <v>123</v>
      </c>
      <c r="L34" s="102">
        <f t="shared" si="1"/>
        <v>87</v>
      </c>
      <c r="M34" s="102">
        <f t="shared" si="2"/>
        <v>1</v>
      </c>
      <c r="N34" s="113">
        <v>36</v>
      </c>
      <c r="O34" s="103"/>
      <c r="P34" s="103"/>
      <c r="Q34" s="103"/>
      <c r="R34" s="103"/>
    </row>
    <row r="35" spans="1:18" ht="16.5">
      <c r="A35" s="53">
        <v>32</v>
      </c>
      <c r="B35" s="47" t="s">
        <v>210</v>
      </c>
      <c r="C35" s="74">
        <v>1</v>
      </c>
      <c r="D35" s="36" t="s">
        <v>287</v>
      </c>
      <c r="E35" s="36" t="s">
        <v>288</v>
      </c>
      <c r="F35" s="36" t="s">
        <v>289</v>
      </c>
      <c r="G35" s="49" t="s">
        <v>335</v>
      </c>
      <c r="H35" s="73" t="s">
        <v>339</v>
      </c>
      <c r="I35" s="102">
        <v>48</v>
      </c>
      <c r="J35" s="102">
        <v>41</v>
      </c>
      <c r="K35" s="102">
        <f t="shared" si="0"/>
        <v>89</v>
      </c>
      <c r="L35" s="102" t="str">
        <f t="shared" si="1"/>
        <v>-</v>
      </c>
      <c r="M35" s="102" t="str">
        <f t="shared" si="2"/>
        <v>-</v>
      </c>
      <c r="N35" s="113">
        <f>ROUND(((96+89)/2-72)*0.65,0)</f>
        <v>13</v>
      </c>
      <c r="O35" s="103"/>
      <c r="P35" s="103"/>
      <c r="Q35" s="103"/>
      <c r="R35" s="103"/>
    </row>
    <row r="36" spans="1:18" ht="16.5">
      <c r="A36" s="53">
        <v>33</v>
      </c>
      <c r="B36" s="47" t="s">
        <v>211</v>
      </c>
      <c r="C36" s="74">
        <v>2</v>
      </c>
      <c r="D36" s="36" t="s">
        <v>322</v>
      </c>
      <c r="E36" s="36" t="s">
        <v>323</v>
      </c>
      <c r="F36" s="36" t="s">
        <v>324</v>
      </c>
      <c r="G36" s="49" t="s">
        <v>335</v>
      </c>
      <c r="H36" s="73" t="s">
        <v>339</v>
      </c>
      <c r="I36" s="102">
        <v>47</v>
      </c>
      <c r="J36" s="102">
        <v>46</v>
      </c>
      <c r="K36" s="102">
        <f t="shared" si="0"/>
        <v>93</v>
      </c>
      <c r="L36" s="102" t="str">
        <f t="shared" si="1"/>
        <v>-</v>
      </c>
      <c r="M36" s="102" t="str">
        <f t="shared" si="2"/>
        <v>-</v>
      </c>
      <c r="N36" s="103"/>
      <c r="O36" s="103"/>
      <c r="P36" s="103"/>
      <c r="Q36" s="103"/>
      <c r="R36" s="103"/>
    </row>
    <row r="37" spans="1:18" ht="16.5">
      <c r="A37" s="53">
        <v>34</v>
      </c>
      <c r="B37" s="47" t="s">
        <v>205</v>
      </c>
      <c r="C37" s="74">
        <v>5</v>
      </c>
      <c r="D37" s="36" t="s">
        <v>331</v>
      </c>
      <c r="E37" s="36" t="s">
        <v>332</v>
      </c>
      <c r="F37" s="36" t="s">
        <v>333</v>
      </c>
      <c r="G37" s="49" t="s">
        <v>335</v>
      </c>
      <c r="H37" s="73" t="s">
        <v>339</v>
      </c>
      <c r="I37" s="102">
        <v>43</v>
      </c>
      <c r="J37" s="102">
        <v>45</v>
      </c>
      <c r="K37" s="102">
        <f t="shared" si="0"/>
        <v>88</v>
      </c>
      <c r="L37" s="102" t="str">
        <f t="shared" si="1"/>
        <v>-</v>
      </c>
      <c r="M37" s="102" t="str">
        <f t="shared" si="2"/>
        <v>-</v>
      </c>
      <c r="N37" s="103"/>
      <c r="O37" s="103" t="s">
        <v>343</v>
      </c>
      <c r="P37" s="103"/>
      <c r="Q37" s="103"/>
      <c r="R37" s="103"/>
    </row>
    <row r="38" spans="1:18" ht="16.5">
      <c r="A38" s="53">
        <v>35</v>
      </c>
      <c r="B38" s="47" t="s">
        <v>205</v>
      </c>
      <c r="C38" s="74">
        <v>3</v>
      </c>
      <c r="D38" s="35" t="s">
        <v>325</v>
      </c>
      <c r="E38" s="35" t="s">
        <v>326</v>
      </c>
      <c r="F38" s="35" t="s">
        <v>327</v>
      </c>
      <c r="G38" s="51" t="s">
        <v>335</v>
      </c>
      <c r="H38" s="73" t="s">
        <v>339</v>
      </c>
      <c r="I38" s="102">
        <v>47</v>
      </c>
      <c r="J38" s="102">
        <v>48</v>
      </c>
      <c r="K38" s="102">
        <f t="shared" si="0"/>
        <v>95</v>
      </c>
      <c r="L38" s="102" t="str">
        <f t="shared" si="1"/>
        <v>-</v>
      </c>
      <c r="M38" s="102" t="str">
        <f t="shared" si="2"/>
        <v>-</v>
      </c>
      <c r="N38" s="103"/>
      <c r="O38" s="103"/>
      <c r="P38" s="103"/>
      <c r="Q38" s="103"/>
      <c r="R38" s="103"/>
    </row>
    <row r="39" spans="1:18" ht="16.5">
      <c r="A39" s="53">
        <v>36</v>
      </c>
      <c r="B39" s="47"/>
      <c r="C39" s="76"/>
      <c r="D39" s="35"/>
      <c r="E39" s="35"/>
      <c r="F39" s="35"/>
      <c r="G39" s="51"/>
      <c r="H39" s="73"/>
      <c r="I39" s="102"/>
      <c r="J39" s="102"/>
      <c r="K39" s="102"/>
      <c r="L39" s="102"/>
      <c r="M39" s="102"/>
      <c r="N39" s="103"/>
      <c r="O39" s="103"/>
      <c r="P39" s="103"/>
      <c r="Q39" s="103"/>
      <c r="R39" s="103"/>
    </row>
    <row r="40" spans="1:18" ht="16.5">
      <c r="A40" s="53">
        <v>37</v>
      </c>
      <c r="B40" s="47"/>
      <c r="C40" s="52"/>
      <c r="D40" s="32"/>
      <c r="E40" s="32"/>
      <c r="F40" s="32"/>
      <c r="G40" s="50"/>
      <c r="H40" s="50"/>
      <c r="I40" s="102"/>
      <c r="J40" s="102"/>
      <c r="K40" s="102">
        <f t="shared" ref="K40:K53" si="3">I40+J40</f>
        <v>0</v>
      </c>
      <c r="L40" s="102">
        <f t="shared" ref="L40:L53" si="4">IF(H40="-","-",K40-H40)</f>
        <v>0</v>
      </c>
      <c r="M40" s="102" t="str">
        <f t="shared" ref="M40:M53" si="5">IF(B40="会員",IF(16-A40&gt;1,16-A40,1),"-")</f>
        <v>-</v>
      </c>
      <c r="N40" s="103"/>
      <c r="O40" s="103"/>
      <c r="P40" s="103"/>
      <c r="Q40" s="103"/>
      <c r="R40" s="103"/>
    </row>
    <row r="41" spans="1:18" ht="16.5">
      <c r="A41" s="53">
        <v>38</v>
      </c>
      <c r="B41" s="47"/>
      <c r="C41" s="52"/>
      <c r="D41" s="32"/>
      <c r="E41" s="32"/>
      <c r="F41" s="32"/>
      <c r="G41" s="50"/>
      <c r="H41" s="50"/>
      <c r="I41" s="102"/>
      <c r="J41" s="102"/>
      <c r="K41" s="102">
        <f t="shared" si="3"/>
        <v>0</v>
      </c>
      <c r="L41" s="102">
        <f t="shared" si="4"/>
        <v>0</v>
      </c>
      <c r="M41" s="102" t="str">
        <f t="shared" si="5"/>
        <v>-</v>
      </c>
      <c r="N41" s="103"/>
      <c r="O41" s="103"/>
      <c r="P41" s="103"/>
      <c r="Q41" s="103"/>
      <c r="R41" s="103"/>
    </row>
    <row r="42" spans="1:18" ht="16.5">
      <c r="A42" s="53">
        <v>39</v>
      </c>
      <c r="B42" s="47"/>
      <c r="C42" s="52"/>
      <c r="D42" s="32"/>
      <c r="E42" s="32"/>
      <c r="F42" s="32"/>
      <c r="G42" s="50"/>
      <c r="H42" s="50"/>
      <c r="I42" s="102"/>
      <c r="J42" s="102"/>
      <c r="K42" s="102">
        <f t="shared" si="3"/>
        <v>0</v>
      </c>
      <c r="L42" s="102">
        <f t="shared" si="4"/>
        <v>0</v>
      </c>
      <c r="M42" s="102" t="str">
        <f t="shared" si="5"/>
        <v>-</v>
      </c>
      <c r="N42" s="103"/>
      <c r="O42" s="103"/>
      <c r="P42" s="103"/>
      <c r="Q42" s="103"/>
      <c r="R42" s="103"/>
    </row>
    <row r="43" spans="1:18" ht="16.5">
      <c r="A43" s="53">
        <v>40</v>
      </c>
      <c r="B43" s="47"/>
      <c r="C43" s="52"/>
      <c r="D43" s="32"/>
      <c r="E43" s="32"/>
      <c r="F43" s="32"/>
      <c r="G43" s="50"/>
      <c r="H43" s="50"/>
      <c r="I43" s="102"/>
      <c r="J43" s="102"/>
      <c r="K43" s="102">
        <f t="shared" si="3"/>
        <v>0</v>
      </c>
      <c r="L43" s="102">
        <f t="shared" si="4"/>
        <v>0</v>
      </c>
      <c r="M43" s="102" t="str">
        <f t="shared" si="5"/>
        <v>-</v>
      </c>
      <c r="N43" s="103"/>
      <c r="O43" s="103"/>
      <c r="P43" s="103"/>
      <c r="Q43" s="103"/>
      <c r="R43" s="103"/>
    </row>
    <row r="44" spans="1:18" ht="16.5">
      <c r="A44" s="53">
        <v>41</v>
      </c>
      <c r="B44" s="47"/>
      <c r="C44" s="52"/>
      <c r="D44" s="32"/>
      <c r="E44" s="32"/>
      <c r="F44" s="32"/>
      <c r="G44" s="50"/>
      <c r="H44" s="50"/>
      <c r="I44" s="102"/>
      <c r="J44" s="102"/>
      <c r="K44" s="102">
        <f t="shared" si="3"/>
        <v>0</v>
      </c>
      <c r="L44" s="102">
        <f t="shared" si="4"/>
        <v>0</v>
      </c>
      <c r="M44" s="102" t="str">
        <f t="shared" si="5"/>
        <v>-</v>
      </c>
      <c r="N44" s="103"/>
      <c r="O44" s="103"/>
      <c r="P44" s="103"/>
      <c r="Q44" s="103"/>
      <c r="R44" s="103"/>
    </row>
    <row r="45" spans="1:18" ht="16.5">
      <c r="A45" s="53">
        <v>42</v>
      </c>
      <c r="B45" s="47"/>
      <c r="C45" s="52"/>
      <c r="D45" s="32"/>
      <c r="E45" s="32"/>
      <c r="F45" s="32"/>
      <c r="G45" s="50"/>
      <c r="H45" s="50"/>
      <c r="I45" s="102"/>
      <c r="J45" s="102"/>
      <c r="K45" s="102">
        <f t="shared" si="3"/>
        <v>0</v>
      </c>
      <c r="L45" s="102">
        <f t="shared" si="4"/>
        <v>0</v>
      </c>
      <c r="M45" s="102" t="str">
        <f t="shared" si="5"/>
        <v>-</v>
      </c>
      <c r="N45" s="103"/>
      <c r="O45" s="103"/>
      <c r="P45" s="103"/>
      <c r="Q45" s="103"/>
      <c r="R45" s="103"/>
    </row>
    <row r="46" spans="1:18" ht="16.5">
      <c r="A46" s="53">
        <v>43</v>
      </c>
      <c r="B46" s="47"/>
      <c r="C46" s="52"/>
      <c r="D46" s="32"/>
      <c r="E46" s="32"/>
      <c r="F46" s="32"/>
      <c r="G46" s="50"/>
      <c r="H46" s="50"/>
      <c r="I46" s="102"/>
      <c r="J46" s="102"/>
      <c r="K46" s="102">
        <f t="shared" si="3"/>
        <v>0</v>
      </c>
      <c r="L46" s="102">
        <f t="shared" si="4"/>
        <v>0</v>
      </c>
      <c r="M46" s="102" t="str">
        <f t="shared" si="5"/>
        <v>-</v>
      </c>
      <c r="N46" s="103"/>
      <c r="O46" s="103"/>
      <c r="P46" s="103"/>
      <c r="Q46" s="103"/>
      <c r="R46" s="103"/>
    </row>
    <row r="47" spans="1:18" ht="16.5">
      <c r="A47" s="53">
        <v>44</v>
      </c>
      <c r="B47" s="47"/>
      <c r="C47" s="52"/>
      <c r="D47" s="32"/>
      <c r="E47" s="32"/>
      <c r="F47" s="32"/>
      <c r="G47" s="50"/>
      <c r="H47" s="50"/>
      <c r="I47" s="102"/>
      <c r="J47" s="102"/>
      <c r="K47" s="102">
        <f t="shared" si="3"/>
        <v>0</v>
      </c>
      <c r="L47" s="102">
        <f t="shared" si="4"/>
        <v>0</v>
      </c>
      <c r="M47" s="102" t="str">
        <f t="shared" si="5"/>
        <v>-</v>
      </c>
      <c r="N47" s="103"/>
      <c r="O47" s="103"/>
      <c r="P47" s="103"/>
      <c r="Q47" s="103"/>
      <c r="R47" s="103"/>
    </row>
    <row r="48" spans="1:18" ht="16.5">
      <c r="A48" s="53">
        <v>45</v>
      </c>
      <c r="B48" s="47"/>
      <c r="C48" s="52"/>
      <c r="D48" s="32"/>
      <c r="E48" s="32"/>
      <c r="F48" s="32"/>
      <c r="G48" s="50"/>
      <c r="H48" s="50"/>
      <c r="I48" s="102"/>
      <c r="J48" s="102"/>
      <c r="K48" s="102">
        <f t="shared" si="3"/>
        <v>0</v>
      </c>
      <c r="L48" s="102">
        <f t="shared" si="4"/>
        <v>0</v>
      </c>
      <c r="M48" s="102" t="str">
        <f t="shared" si="5"/>
        <v>-</v>
      </c>
      <c r="N48" s="103"/>
      <c r="O48" s="103"/>
      <c r="P48" s="103"/>
      <c r="Q48" s="103"/>
      <c r="R48" s="103"/>
    </row>
    <row r="49" spans="1:18" ht="16.5">
      <c r="A49" s="53">
        <v>46</v>
      </c>
      <c r="B49" s="47"/>
      <c r="C49" s="52"/>
      <c r="D49" s="32"/>
      <c r="E49" s="32"/>
      <c r="F49" s="32"/>
      <c r="G49" s="50"/>
      <c r="H49" s="50"/>
      <c r="I49" s="102"/>
      <c r="J49" s="102"/>
      <c r="K49" s="102">
        <f t="shared" si="3"/>
        <v>0</v>
      </c>
      <c r="L49" s="102">
        <f t="shared" si="4"/>
        <v>0</v>
      </c>
      <c r="M49" s="102" t="str">
        <f t="shared" si="5"/>
        <v>-</v>
      </c>
      <c r="N49" s="103"/>
      <c r="O49" s="103"/>
      <c r="P49" s="103"/>
      <c r="Q49" s="103"/>
      <c r="R49" s="103"/>
    </row>
    <row r="50" spans="1:18" ht="16.5">
      <c r="A50" s="53">
        <v>47</v>
      </c>
      <c r="B50" s="47"/>
      <c r="C50" s="52"/>
      <c r="D50" s="32"/>
      <c r="E50" s="32"/>
      <c r="F50" s="32"/>
      <c r="G50" s="50"/>
      <c r="H50" s="50"/>
      <c r="I50" s="102"/>
      <c r="J50" s="102"/>
      <c r="K50" s="102">
        <f t="shared" si="3"/>
        <v>0</v>
      </c>
      <c r="L50" s="102">
        <f t="shared" si="4"/>
        <v>0</v>
      </c>
      <c r="M50" s="102" t="str">
        <f t="shared" si="5"/>
        <v>-</v>
      </c>
      <c r="N50" s="103"/>
      <c r="O50" s="103"/>
      <c r="P50" s="103"/>
      <c r="Q50" s="103"/>
      <c r="R50" s="103"/>
    </row>
    <row r="51" spans="1:18" ht="16.5">
      <c r="A51" s="53">
        <v>48</v>
      </c>
      <c r="B51" s="47"/>
      <c r="C51" s="52"/>
      <c r="D51" s="32"/>
      <c r="E51" s="32"/>
      <c r="F51" s="32"/>
      <c r="G51" s="50"/>
      <c r="H51" s="50"/>
      <c r="I51" s="102"/>
      <c r="J51" s="102"/>
      <c r="K51" s="102">
        <f t="shared" si="3"/>
        <v>0</v>
      </c>
      <c r="L51" s="102">
        <f t="shared" si="4"/>
        <v>0</v>
      </c>
      <c r="M51" s="102" t="str">
        <f t="shared" si="5"/>
        <v>-</v>
      </c>
      <c r="N51" s="103"/>
      <c r="O51" s="103"/>
      <c r="P51" s="103"/>
      <c r="Q51" s="103"/>
      <c r="R51" s="103"/>
    </row>
    <row r="52" spans="1:18" ht="16.5">
      <c r="A52" s="53">
        <v>49</v>
      </c>
      <c r="B52" s="47"/>
      <c r="C52" s="52"/>
      <c r="D52" s="32"/>
      <c r="E52" s="32"/>
      <c r="F52" s="32"/>
      <c r="G52" s="50"/>
      <c r="H52" s="50"/>
      <c r="I52" s="102"/>
      <c r="J52" s="102"/>
      <c r="K52" s="102">
        <f t="shared" si="3"/>
        <v>0</v>
      </c>
      <c r="L52" s="102">
        <f t="shared" si="4"/>
        <v>0</v>
      </c>
      <c r="M52" s="102" t="str">
        <f t="shared" si="5"/>
        <v>-</v>
      </c>
      <c r="N52" s="103"/>
      <c r="O52" s="103"/>
      <c r="P52" s="103"/>
      <c r="Q52" s="103"/>
      <c r="R52" s="103"/>
    </row>
    <row r="53" spans="1:18" ht="16.5">
      <c r="A53" s="53">
        <v>50</v>
      </c>
      <c r="B53" s="47"/>
      <c r="C53" s="52"/>
      <c r="D53" s="32"/>
      <c r="E53" s="32"/>
      <c r="F53" s="32"/>
      <c r="G53" s="50"/>
      <c r="H53" s="50"/>
      <c r="I53" s="102"/>
      <c r="J53" s="102"/>
      <c r="K53" s="102">
        <f t="shared" si="3"/>
        <v>0</v>
      </c>
      <c r="L53" s="102">
        <f t="shared" si="4"/>
        <v>0</v>
      </c>
      <c r="M53" s="102" t="str">
        <f t="shared" si="5"/>
        <v>-</v>
      </c>
      <c r="N53" s="103"/>
      <c r="O53" s="103"/>
      <c r="P53" s="103"/>
      <c r="Q53" s="103"/>
      <c r="R53" s="103"/>
    </row>
  </sheetData>
  <sortState ref="B9:R10">
    <sortCondition descending="1" ref="B9:B10"/>
    <sortCondition ref="L9:L10"/>
    <sortCondition ref="K9:K10"/>
    <sortCondition descending="1" ref="E9:E10"/>
  </sortState>
  <mergeCells count="2">
    <mergeCell ref="A1:E2"/>
    <mergeCell ref="D3:E3"/>
  </mergeCells>
  <phoneticPr fontId="2"/>
  <dataValidations count="2">
    <dataValidation type="list" allowBlank="1" showInputMessage="1" showErrorMessage="1" sqref="B4:B32 B34:B53">
      <formula1>"会員,NEW-1,NEW-2,GUEST"</formula1>
    </dataValidation>
    <dataValidation type="list" allowBlank="1" showInputMessage="1" showErrorMessage="1" sqref="B33">
      <formula1>"会員,NEW-1,NEW-2,GUEST,Absent"</formula1>
    </dataValidation>
  </dataValidations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82"/>
  <sheetViews>
    <sheetView zoomScale="70" zoomScaleNormal="70" workbookViewId="0">
      <pane xSplit="7" ySplit="3" topLeftCell="BE31" activePane="bottomRight" state="frozen"/>
      <selection pane="topRight" activeCell="H1" sqref="H1"/>
      <selection pane="bottomLeft" activeCell="A4" sqref="A4"/>
      <selection pane="bottomRight" activeCell="BS48" sqref="BS48"/>
    </sheetView>
  </sheetViews>
  <sheetFormatPr defaultRowHeight="15"/>
  <cols>
    <col min="1" max="1" width="4" style="202" bestFit="1" customWidth="1"/>
    <col min="2" max="2" width="13.5703125" style="204" bestFit="1" customWidth="1"/>
    <col min="3" max="3" width="13" style="204" bestFit="1" customWidth="1"/>
    <col min="4" max="4" width="57.42578125" style="204" bestFit="1" customWidth="1"/>
    <col min="5" max="5" width="11.28515625" style="204" bestFit="1" customWidth="1"/>
    <col min="6" max="6" width="13.85546875" style="204" bestFit="1" customWidth="1"/>
    <col min="7" max="7" width="13.140625" style="204" customWidth="1"/>
    <col min="8" max="9" width="9.140625" style="204"/>
    <col min="10" max="10" width="10.5703125" style="204" bestFit="1" customWidth="1"/>
    <col min="11" max="49" width="9.140625" style="204"/>
    <col min="50" max="50" width="10.5703125" style="204" bestFit="1" customWidth="1"/>
    <col min="51" max="51" width="12.28515625" style="204" bestFit="1" customWidth="1"/>
    <col min="52" max="63" width="9.140625" style="204"/>
    <col min="64" max="64" width="12.42578125" style="204" bestFit="1" customWidth="1"/>
    <col min="65" max="65" width="1.85546875" style="204" customWidth="1"/>
    <col min="66" max="66" width="7.42578125" style="204" bestFit="1" customWidth="1"/>
    <col min="67" max="67" width="9.140625" style="204"/>
    <col min="68" max="68" width="4.42578125" style="204" customWidth="1"/>
    <col min="69" max="69" width="10.42578125" style="204" customWidth="1"/>
    <col min="70" max="70" width="9.140625" style="204"/>
    <col min="71" max="71" width="15" style="204" bestFit="1" customWidth="1"/>
    <col min="72" max="16384" width="9.140625" style="204"/>
  </cols>
  <sheetData>
    <row r="1" spans="1:72" ht="33" customHeight="1">
      <c r="B1" s="203" t="s">
        <v>575</v>
      </c>
      <c r="H1" s="176" t="s">
        <v>179</v>
      </c>
      <c r="I1" s="177" t="s">
        <v>701</v>
      </c>
      <c r="J1" s="178" t="s">
        <v>702</v>
      </c>
      <c r="K1" s="18" t="s">
        <v>180</v>
      </c>
      <c r="L1" s="19"/>
      <c r="M1" s="19"/>
      <c r="N1" s="17"/>
      <c r="O1" s="17"/>
      <c r="P1" s="176" t="s">
        <v>179</v>
      </c>
      <c r="Q1" s="177" t="s">
        <v>701</v>
      </c>
      <c r="R1" s="178" t="s">
        <v>702</v>
      </c>
      <c r="S1" s="18" t="s">
        <v>180</v>
      </c>
      <c r="T1" s="17"/>
      <c r="U1" s="17"/>
      <c r="V1" s="17"/>
      <c r="W1" s="17"/>
      <c r="X1" s="176" t="s">
        <v>179</v>
      </c>
      <c r="Y1" s="177" t="s">
        <v>701</v>
      </c>
      <c r="Z1" s="178" t="s">
        <v>702</v>
      </c>
      <c r="AA1" s="18" t="s">
        <v>180</v>
      </c>
      <c r="AB1" s="17"/>
      <c r="AC1" s="17"/>
      <c r="AD1" s="17"/>
      <c r="AE1" s="17"/>
      <c r="AF1" s="176" t="s">
        <v>179</v>
      </c>
      <c r="AG1" s="177" t="s">
        <v>701</v>
      </c>
      <c r="AH1" s="178" t="s">
        <v>702</v>
      </c>
      <c r="AI1" s="18" t="s">
        <v>180</v>
      </c>
      <c r="AJ1" s="17"/>
      <c r="AK1" s="17"/>
      <c r="AL1" s="17"/>
      <c r="AM1" s="17"/>
      <c r="AN1" s="176" t="s">
        <v>179</v>
      </c>
      <c r="AO1" s="177" t="s">
        <v>701</v>
      </c>
      <c r="AP1" s="178" t="s">
        <v>702</v>
      </c>
      <c r="AQ1" s="18" t="s">
        <v>180</v>
      </c>
      <c r="AR1" s="17"/>
      <c r="AS1" s="17"/>
      <c r="AT1" s="17"/>
      <c r="AU1" s="17"/>
      <c r="AV1" s="176" t="s">
        <v>179</v>
      </c>
      <c r="AW1" s="177" t="s">
        <v>701</v>
      </c>
      <c r="AX1" s="178" t="s">
        <v>702</v>
      </c>
      <c r="AY1" s="18" t="s">
        <v>180</v>
      </c>
      <c r="AZ1" s="17"/>
      <c r="BA1" s="17"/>
      <c r="BB1" s="17"/>
      <c r="BC1" s="17"/>
      <c r="BD1" s="176" t="s">
        <v>179</v>
      </c>
      <c r="BE1" s="177" t="s">
        <v>701</v>
      </c>
      <c r="BF1" s="178" t="s">
        <v>702</v>
      </c>
      <c r="BG1" s="18" t="s">
        <v>180</v>
      </c>
      <c r="BH1" s="17"/>
      <c r="BI1" s="17"/>
      <c r="BJ1" s="17"/>
      <c r="BK1" s="17"/>
    </row>
    <row r="2" spans="1:72" ht="18.75">
      <c r="B2" s="513" t="s">
        <v>0</v>
      </c>
      <c r="C2" s="515" t="s">
        <v>1</v>
      </c>
      <c r="D2" s="517" t="s">
        <v>2</v>
      </c>
      <c r="E2" s="1" t="s">
        <v>457</v>
      </c>
      <c r="F2" s="1" t="s">
        <v>703</v>
      </c>
      <c r="G2" s="205" t="s">
        <v>199</v>
      </c>
      <c r="H2" s="535" t="s">
        <v>601</v>
      </c>
      <c r="I2" s="536"/>
      <c r="J2" s="536"/>
      <c r="K2" s="536"/>
      <c r="L2" s="536"/>
      <c r="M2" s="536"/>
      <c r="N2" s="536"/>
      <c r="O2" s="537"/>
      <c r="P2" s="532" t="s">
        <v>602</v>
      </c>
      <c r="Q2" s="533"/>
      <c r="R2" s="533"/>
      <c r="S2" s="533"/>
      <c r="T2" s="533"/>
      <c r="U2" s="533"/>
      <c r="V2" s="533"/>
      <c r="W2" s="534"/>
      <c r="X2" s="526" t="s">
        <v>704</v>
      </c>
      <c r="Y2" s="527"/>
      <c r="Z2" s="527"/>
      <c r="AA2" s="527"/>
      <c r="AB2" s="527"/>
      <c r="AC2" s="527"/>
      <c r="AD2" s="527"/>
      <c r="AE2" s="528"/>
      <c r="AF2" s="526" t="s">
        <v>705</v>
      </c>
      <c r="AG2" s="527"/>
      <c r="AH2" s="527"/>
      <c r="AI2" s="527"/>
      <c r="AJ2" s="527"/>
      <c r="AK2" s="527"/>
      <c r="AL2" s="527"/>
      <c r="AM2" s="528"/>
      <c r="AN2" s="526" t="s">
        <v>706</v>
      </c>
      <c r="AO2" s="527"/>
      <c r="AP2" s="527"/>
      <c r="AQ2" s="527"/>
      <c r="AR2" s="527"/>
      <c r="AS2" s="527"/>
      <c r="AT2" s="527"/>
      <c r="AU2" s="528"/>
      <c r="AV2" s="529" t="s">
        <v>707</v>
      </c>
      <c r="AW2" s="530"/>
      <c r="AX2" s="530"/>
      <c r="AY2" s="530"/>
      <c r="AZ2" s="530"/>
      <c r="BA2" s="530"/>
      <c r="BB2" s="530"/>
      <c r="BC2" s="531"/>
      <c r="BD2" s="529" t="s">
        <v>708</v>
      </c>
      <c r="BE2" s="530"/>
      <c r="BF2" s="530"/>
      <c r="BG2" s="530"/>
      <c r="BH2" s="530"/>
      <c r="BI2" s="530"/>
      <c r="BJ2" s="530"/>
      <c r="BK2" s="531"/>
      <c r="BL2" s="512" t="s">
        <v>446</v>
      </c>
      <c r="BN2" s="204" t="s">
        <v>199</v>
      </c>
    </row>
    <row r="3" spans="1:72" ht="28.5">
      <c r="B3" s="514"/>
      <c r="C3" s="516"/>
      <c r="D3" s="518"/>
      <c r="E3" s="2" t="s">
        <v>709</v>
      </c>
      <c r="F3" s="64" t="s">
        <v>264</v>
      </c>
      <c r="G3" s="205" t="s">
        <v>710</v>
      </c>
      <c r="H3" s="22" t="s">
        <v>190</v>
      </c>
      <c r="I3" s="23" t="s">
        <v>711</v>
      </c>
      <c r="J3" s="106" t="s">
        <v>192</v>
      </c>
      <c r="K3" s="23" t="s">
        <v>193</v>
      </c>
      <c r="L3" s="23" t="s">
        <v>194</v>
      </c>
      <c r="M3" s="23" t="s">
        <v>195</v>
      </c>
      <c r="N3" s="24" t="s">
        <v>196</v>
      </c>
      <c r="O3" s="104" t="s">
        <v>197</v>
      </c>
      <c r="P3" s="22" t="s">
        <v>190</v>
      </c>
      <c r="Q3" s="23" t="s">
        <v>711</v>
      </c>
      <c r="R3" s="106" t="s">
        <v>192</v>
      </c>
      <c r="S3" s="23" t="s">
        <v>193</v>
      </c>
      <c r="T3" s="23" t="s">
        <v>194</v>
      </c>
      <c r="U3" s="23" t="s">
        <v>195</v>
      </c>
      <c r="V3" s="24" t="s">
        <v>196</v>
      </c>
      <c r="W3" s="104" t="s">
        <v>197</v>
      </c>
      <c r="X3" s="22" t="s">
        <v>190</v>
      </c>
      <c r="Y3" s="23" t="s">
        <v>711</v>
      </c>
      <c r="Z3" s="106" t="s">
        <v>192</v>
      </c>
      <c r="AA3" s="23" t="s">
        <v>193</v>
      </c>
      <c r="AB3" s="23" t="s">
        <v>194</v>
      </c>
      <c r="AC3" s="23" t="s">
        <v>195</v>
      </c>
      <c r="AD3" s="24" t="s">
        <v>196</v>
      </c>
      <c r="AE3" s="104" t="s">
        <v>197</v>
      </c>
      <c r="AF3" s="22" t="s">
        <v>190</v>
      </c>
      <c r="AG3" s="23" t="s">
        <v>711</v>
      </c>
      <c r="AH3" s="106" t="s">
        <v>192</v>
      </c>
      <c r="AI3" s="23" t="s">
        <v>193</v>
      </c>
      <c r="AJ3" s="23" t="s">
        <v>194</v>
      </c>
      <c r="AK3" s="23" t="s">
        <v>195</v>
      </c>
      <c r="AL3" s="24" t="s">
        <v>196</v>
      </c>
      <c r="AM3" s="104" t="s">
        <v>197</v>
      </c>
      <c r="AN3" s="22" t="s">
        <v>190</v>
      </c>
      <c r="AO3" s="23" t="s">
        <v>711</v>
      </c>
      <c r="AP3" s="106" t="s">
        <v>192</v>
      </c>
      <c r="AQ3" s="23" t="s">
        <v>193</v>
      </c>
      <c r="AR3" s="23" t="s">
        <v>194</v>
      </c>
      <c r="AS3" s="23" t="s">
        <v>195</v>
      </c>
      <c r="AT3" s="24" t="s">
        <v>196</v>
      </c>
      <c r="AU3" s="104" t="s">
        <v>197</v>
      </c>
      <c r="AV3" s="22" t="s">
        <v>190</v>
      </c>
      <c r="AW3" s="23" t="s">
        <v>711</v>
      </c>
      <c r="AX3" s="106" t="s">
        <v>192</v>
      </c>
      <c r="AY3" s="23" t="s">
        <v>193</v>
      </c>
      <c r="AZ3" s="23" t="s">
        <v>194</v>
      </c>
      <c r="BA3" s="23" t="s">
        <v>195</v>
      </c>
      <c r="BB3" s="24" t="s">
        <v>196</v>
      </c>
      <c r="BC3" s="104" t="s">
        <v>197</v>
      </c>
      <c r="BD3" s="22" t="s">
        <v>190</v>
      </c>
      <c r="BE3" s="23" t="s">
        <v>711</v>
      </c>
      <c r="BF3" s="106" t="s">
        <v>192</v>
      </c>
      <c r="BG3" s="23" t="s">
        <v>193</v>
      </c>
      <c r="BH3" s="23" t="s">
        <v>194</v>
      </c>
      <c r="BI3" s="23" t="s">
        <v>195</v>
      </c>
      <c r="BJ3" s="24" t="s">
        <v>196</v>
      </c>
      <c r="BK3" s="104" t="s">
        <v>197</v>
      </c>
      <c r="BL3" s="512"/>
      <c r="BO3" s="206" t="s">
        <v>426</v>
      </c>
      <c r="BQ3" s="206" t="s">
        <v>424</v>
      </c>
      <c r="BS3" s="204" t="s">
        <v>724</v>
      </c>
    </row>
    <row r="4" spans="1:72" ht="21">
      <c r="A4" s="207">
        <v>1</v>
      </c>
      <c r="B4" s="3" t="s">
        <v>4</v>
      </c>
      <c r="C4" s="3" t="s">
        <v>5</v>
      </c>
      <c r="D4" s="3" t="s">
        <v>6</v>
      </c>
      <c r="E4" s="5">
        <v>19</v>
      </c>
      <c r="F4" s="170" t="s">
        <v>712</v>
      </c>
      <c r="G4" s="202"/>
      <c r="H4" s="26">
        <v>100</v>
      </c>
      <c r="I4" s="27">
        <v>19</v>
      </c>
      <c r="J4" s="107">
        <f t="shared" ref="J4:J35" si="0">IF(H4="","-",IFERROR(H4-I4,"-"))</f>
        <v>81</v>
      </c>
      <c r="K4" s="169"/>
      <c r="L4" s="169"/>
      <c r="M4" s="169"/>
      <c r="N4" s="27">
        <v>1</v>
      </c>
      <c r="O4" s="105">
        <f t="shared" ref="O4:O35" si="1">N4</f>
        <v>1</v>
      </c>
      <c r="P4" s="26"/>
      <c r="Q4" s="27"/>
      <c r="R4" s="107" t="str">
        <f t="shared" ref="R4:R35" si="2">IF(P4="","-",IFERROR(P4-Q4,"-"))</f>
        <v>-</v>
      </c>
      <c r="S4" s="169"/>
      <c r="T4" s="169"/>
      <c r="U4" s="169"/>
      <c r="V4" s="27"/>
      <c r="W4" s="105">
        <f t="shared" ref="W4:W35" si="3">O4+V4</f>
        <v>1</v>
      </c>
      <c r="X4" s="26"/>
      <c r="Y4" s="27"/>
      <c r="Z4" s="107" t="str">
        <f t="shared" ref="Z4:Z35" si="4">IF(X4="","-",IFERROR(X4-Y4,"-"))</f>
        <v>-</v>
      </c>
      <c r="AA4" s="27"/>
      <c r="AB4" s="27"/>
      <c r="AC4" s="27"/>
      <c r="AD4" s="27"/>
      <c r="AE4" s="105">
        <f t="shared" ref="AE4:AE35" si="5">W4+AD4</f>
        <v>1</v>
      </c>
      <c r="AF4" s="26">
        <v>89</v>
      </c>
      <c r="AG4" s="27">
        <v>19</v>
      </c>
      <c r="AH4" s="221">
        <f t="shared" ref="AH4:AH35" si="6">IF(AF4="","-",IFERROR(AF4-AG4,"-"))</f>
        <v>70</v>
      </c>
      <c r="AI4" s="27"/>
      <c r="AJ4" s="27"/>
      <c r="AK4" s="27"/>
      <c r="AL4" s="27">
        <v>14</v>
      </c>
      <c r="AM4" s="105">
        <f t="shared" ref="AM4:AM35" si="7">AE4+AL4</f>
        <v>15</v>
      </c>
      <c r="AN4" s="26"/>
      <c r="AO4" s="27"/>
      <c r="AP4" s="107" t="str">
        <f t="shared" ref="AP4:AP35" si="8">IF(AN4="","-",IFERROR(AN4-AO4,"-"))</f>
        <v>-</v>
      </c>
      <c r="AQ4" s="27"/>
      <c r="AR4" s="27"/>
      <c r="AS4" s="27"/>
      <c r="AT4" s="27"/>
      <c r="AU4" s="105">
        <f t="shared" ref="AU4:AU35" si="9">AM4+AT4</f>
        <v>15</v>
      </c>
      <c r="AV4" s="26">
        <v>109</v>
      </c>
      <c r="AW4" s="27">
        <v>16</v>
      </c>
      <c r="AX4" s="107">
        <f t="shared" ref="AX4:AX27" si="10">IF(AV4="","-",IFERROR(AV4-AW4,"-"))</f>
        <v>93</v>
      </c>
      <c r="AY4" s="27"/>
      <c r="AZ4" s="27"/>
      <c r="BA4" s="27"/>
      <c r="BB4" s="27">
        <v>1</v>
      </c>
      <c r="BC4" s="105">
        <f t="shared" ref="BC4:BC35" si="11">AU4+BB4</f>
        <v>16</v>
      </c>
      <c r="BD4" s="26">
        <v>90</v>
      </c>
      <c r="BE4" s="27">
        <v>18</v>
      </c>
      <c r="BF4" s="222">
        <f t="shared" ref="BF4:BF35" si="12">IF(BD4="","-",IFERROR(BD4-BE4,"-"))</f>
        <v>72</v>
      </c>
      <c r="BG4" s="27" t="s">
        <v>687</v>
      </c>
      <c r="BH4" s="27"/>
      <c r="BI4" s="27"/>
      <c r="BJ4" s="27">
        <v>13</v>
      </c>
      <c r="BK4" s="105">
        <f t="shared" ref="BK4:BK35" si="13">BC4+BJ4</f>
        <v>29</v>
      </c>
      <c r="BL4" s="91"/>
      <c r="BO4" s="109">
        <f t="shared" ref="BO4:BO35" si="14">COUNT(H4,P4,X4,AF4,AN4,AV4,BD4)</f>
        <v>4</v>
      </c>
      <c r="BQ4" s="110">
        <f t="shared" ref="BQ4:BQ35" si="15">IFERROR(AVERAGE(P4,X4,AF4,AN4,AV4,BD4),"-")</f>
        <v>96</v>
      </c>
      <c r="BS4" s="230">
        <f>ROUND((BQ4-72)*0.8,0)</f>
        <v>19</v>
      </c>
    </row>
    <row r="5" spans="1:72" ht="21">
      <c r="A5" s="207">
        <v>2</v>
      </c>
      <c r="B5" s="6" t="s">
        <v>4</v>
      </c>
      <c r="C5" s="6" t="s">
        <v>8</v>
      </c>
      <c r="D5" s="6" t="s">
        <v>9</v>
      </c>
      <c r="E5" s="8">
        <v>12</v>
      </c>
      <c r="F5" s="5">
        <f>E5</f>
        <v>12</v>
      </c>
      <c r="G5" s="202"/>
      <c r="H5" s="26">
        <v>96</v>
      </c>
      <c r="I5" s="27">
        <v>12</v>
      </c>
      <c r="J5" s="107">
        <f t="shared" si="0"/>
        <v>84</v>
      </c>
      <c r="K5" s="169"/>
      <c r="L5" s="169"/>
      <c r="M5" s="169"/>
      <c r="N5" s="27">
        <v>1</v>
      </c>
      <c r="O5" s="105">
        <f t="shared" si="1"/>
        <v>1</v>
      </c>
      <c r="P5" s="26">
        <v>93</v>
      </c>
      <c r="Q5" s="27">
        <v>12</v>
      </c>
      <c r="R5" s="107">
        <f t="shared" si="2"/>
        <v>81</v>
      </c>
      <c r="S5" s="169"/>
      <c r="T5" s="169"/>
      <c r="U5" s="169"/>
      <c r="V5" s="27">
        <v>2</v>
      </c>
      <c r="W5" s="105">
        <f t="shared" si="3"/>
        <v>3</v>
      </c>
      <c r="X5" s="26"/>
      <c r="Y5" s="27"/>
      <c r="Z5" s="107" t="str">
        <f t="shared" si="4"/>
        <v>-</v>
      </c>
      <c r="AA5" s="27"/>
      <c r="AB5" s="27"/>
      <c r="AC5" s="27"/>
      <c r="AD5" s="27"/>
      <c r="AE5" s="105">
        <f t="shared" si="5"/>
        <v>3</v>
      </c>
      <c r="AF5" s="26">
        <v>86</v>
      </c>
      <c r="AG5" s="27">
        <v>12</v>
      </c>
      <c r="AH5" s="107">
        <f t="shared" si="6"/>
        <v>74</v>
      </c>
      <c r="AI5" s="27" t="s">
        <v>628</v>
      </c>
      <c r="AJ5" s="27"/>
      <c r="AK5" s="27"/>
      <c r="AL5" s="27">
        <v>8</v>
      </c>
      <c r="AM5" s="105">
        <f t="shared" si="7"/>
        <v>11</v>
      </c>
      <c r="AN5" s="26"/>
      <c r="AO5" s="27"/>
      <c r="AP5" s="107" t="str">
        <f t="shared" si="8"/>
        <v>-</v>
      </c>
      <c r="AQ5" s="27"/>
      <c r="AR5" s="27"/>
      <c r="AS5" s="27"/>
      <c r="AT5" s="27"/>
      <c r="AU5" s="105">
        <f t="shared" si="9"/>
        <v>11</v>
      </c>
      <c r="AV5" s="26"/>
      <c r="AW5" s="27"/>
      <c r="AX5" s="107" t="str">
        <f t="shared" si="10"/>
        <v>-</v>
      </c>
      <c r="AY5" s="27"/>
      <c r="AZ5" s="27"/>
      <c r="BA5" s="27"/>
      <c r="BB5" s="27"/>
      <c r="BC5" s="105">
        <f t="shared" si="11"/>
        <v>11</v>
      </c>
      <c r="BD5" s="26"/>
      <c r="BE5" s="27"/>
      <c r="BF5" s="107" t="str">
        <f t="shared" si="12"/>
        <v>-</v>
      </c>
      <c r="BG5" s="27"/>
      <c r="BH5" s="27"/>
      <c r="BI5" s="27"/>
      <c r="BJ5" s="27"/>
      <c r="BK5" s="105">
        <f t="shared" si="13"/>
        <v>11</v>
      </c>
      <c r="BL5" s="92"/>
      <c r="BO5" s="109">
        <f t="shared" si="14"/>
        <v>3</v>
      </c>
      <c r="BQ5" s="110">
        <f t="shared" si="15"/>
        <v>89.5</v>
      </c>
      <c r="BS5" s="230">
        <f>ROUND((BQ5-72)*0.8,0)</f>
        <v>14</v>
      </c>
    </row>
    <row r="6" spans="1:72" ht="21">
      <c r="A6" s="207">
        <v>3</v>
      </c>
      <c r="B6" s="6" t="s">
        <v>11</v>
      </c>
      <c r="C6" s="6" t="s">
        <v>12</v>
      </c>
      <c r="D6" s="6" t="s">
        <v>13</v>
      </c>
      <c r="E6" s="9">
        <v>14</v>
      </c>
      <c r="F6" s="5">
        <f>E6</f>
        <v>14</v>
      </c>
      <c r="G6" s="202"/>
      <c r="H6" s="26">
        <v>94</v>
      </c>
      <c r="I6" s="27">
        <v>14</v>
      </c>
      <c r="J6" s="107">
        <f t="shared" si="0"/>
        <v>80</v>
      </c>
      <c r="K6" s="169">
        <v>1</v>
      </c>
      <c r="L6" s="169"/>
      <c r="M6" s="169"/>
      <c r="N6" s="27">
        <v>3</v>
      </c>
      <c r="O6" s="105">
        <f t="shared" si="1"/>
        <v>3</v>
      </c>
      <c r="P6" s="26"/>
      <c r="Q6" s="27"/>
      <c r="R6" s="107" t="str">
        <f t="shared" si="2"/>
        <v>-</v>
      </c>
      <c r="S6" s="169"/>
      <c r="T6" s="169"/>
      <c r="U6" s="169"/>
      <c r="V6" s="27"/>
      <c r="W6" s="105">
        <f t="shared" si="3"/>
        <v>3</v>
      </c>
      <c r="X6" s="26"/>
      <c r="Y6" s="27"/>
      <c r="Z6" s="107" t="str">
        <f t="shared" si="4"/>
        <v>-</v>
      </c>
      <c r="AA6" s="27"/>
      <c r="AB6" s="27"/>
      <c r="AC6" s="27"/>
      <c r="AD6" s="27"/>
      <c r="AE6" s="105">
        <f t="shared" si="5"/>
        <v>3</v>
      </c>
      <c r="AF6" s="26"/>
      <c r="AG6" s="27"/>
      <c r="AH6" s="107" t="str">
        <f t="shared" si="6"/>
        <v>-</v>
      </c>
      <c r="AI6" s="27"/>
      <c r="AJ6" s="27"/>
      <c r="AK6" s="27"/>
      <c r="AL6" s="27"/>
      <c r="AM6" s="105">
        <f t="shared" si="7"/>
        <v>3</v>
      </c>
      <c r="AN6" s="26"/>
      <c r="AO6" s="27"/>
      <c r="AP6" s="107" t="str">
        <f t="shared" si="8"/>
        <v>-</v>
      </c>
      <c r="AQ6" s="27"/>
      <c r="AR6" s="27"/>
      <c r="AS6" s="27"/>
      <c r="AT6" s="27"/>
      <c r="AU6" s="105">
        <f t="shared" si="9"/>
        <v>3</v>
      </c>
      <c r="AV6" s="26"/>
      <c r="AW6" s="27"/>
      <c r="AX6" s="107" t="str">
        <f t="shared" si="10"/>
        <v>-</v>
      </c>
      <c r="AY6" s="27"/>
      <c r="AZ6" s="27"/>
      <c r="BA6" s="27"/>
      <c r="BB6" s="27"/>
      <c r="BC6" s="105">
        <f t="shared" si="11"/>
        <v>3</v>
      </c>
      <c r="BD6" s="26"/>
      <c r="BE6" s="27"/>
      <c r="BF6" s="107" t="str">
        <f t="shared" si="12"/>
        <v>-</v>
      </c>
      <c r="BG6" s="27"/>
      <c r="BH6" s="27"/>
      <c r="BI6" s="27"/>
      <c r="BJ6" s="27"/>
      <c r="BK6" s="105">
        <f t="shared" si="13"/>
        <v>3</v>
      </c>
      <c r="BL6" s="92"/>
      <c r="BO6" s="235">
        <f t="shared" si="14"/>
        <v>1</v>
      </c>
      <c r="BQ6" s="110" t="str">
        <f t="shared" si="15"/>
        <v>-</v>
      </c>
      <c r="BS6" s="230">
        <v>14</v>
      </c>
      <c r="BT6" s="204" t="s">
        <v>732</v>
      </c>
    </row>
    <row r="7" spans="1:72" ht="21">
      <c r="A7" s="207">
        <v>4</v>
      </c>
      <c r="B7" s="3" t="s">
        <v>14</v>
      </c>
      <c r="C7" s="3" t="s">
        <v>15</v>
      </c>
      <c r="D7" s="3" t="s">
        <v>6</v>
      </c>
      <c r="E7" s="5">
        <v>29</v>
      </c>
      <c r="F7" s="223" t="s">
        <v>714</v>
      </c>
      <c r="H7" s="26"/>
      <c r="I7" s="27"/>
      <c r="J7" s="107" t="str">
        <f t="shared" si="0"/>
        <v>-</v>
      </c>
      <c r="K7" s="169"/>
      <c r="L7" s="169"/>
      <c r="M7" s="169"/>
      <c r="N7" s="27"/>
      <c r="O7" s="105">
        <f t="shared" si="1"/>
        <v>0</v>
      </c>
      <c r="P7" s="26"/>
      <c r="Q7" s="27"/>
      <c r="R7" s="107" t="str">
        <f t="shared" si="2"/>
        <v>-</v>
      </c>
      <c r="S7" s="169"/>
      <c r="T7" s="169"/>
      <c r="U7" s="169"/>
      <c r="V7" s="27"/>
      <c r="W7" s="105">
        <f t="shared" si="3"/>
        <v>0</v>
      </c>
      <c r="X7" s="26"/>
      <c r="Y7" s="27"/>
      <c r="Z7" s="107" t="str">
        <f t="shared" si="4"/>
        <v>-</v>
      </c>
      <c r="AA7" s="27"/>
      <c r="AB7" s="27"/>
      <c r="AC7" s="27"/>
      <c r="AD7" s="27"/>
      <c r="AE7" s="105">
        <f t="shared" si="5"/>
        <v>0</v>
      </c>
      <c r="AF7" s="26"/>
      <c r="AG7" s="27"/>
      <c r="AH7" s="107" t="str">
        <f t="shared" si="6"/>
        <v>-</v>
      </c>
      <c r="AI7" s="27"/>
      <c r="AJ7" s="27"/>
      <c r="AK7" s="27"/>
      <c r="AL7" s="27"/>
      <c r="AM7" s="105">
        <f t="shared" si="7"/>
        <v>0</v>
      </c>
      <c r="AN7" s="26"/>
      <c r="AO7" s="27"/>
      <c r="AP7" s="107" t="str">
        <f t="shared" si="8"/>
        <v>-</v>
      </c>
      <c r="AQ7" s="27"/>
      <c r="AR7" s="27"/>
      <c r="AS7" s="27"/>
      <c r="AT7" s="27"/>
      <c r="AU7" s="105">
        <f t="shared" si="9"/>
        <v>0</v>
      </c>
      <c r="AV7" s="26">
        <v>113</v>
      </c>
      <c r="AW7" s="27">
        <v>29</v>
      </c>
      <c r="AX7" s="107">
        <f t="shared" si="10"/>
        <v>84</v>
      </c>
      <c r="AY7" s="27"/>
      <c r="AZ7" s="27"/>
      <c r="BA7" s="27"/>
      <c r="BB7" s="27">
        <v>1</v>
      </c>
      <c r="BC7" s="105">
        <f t="shared" si="11"/>
        <v>1</v>
      </c>
      <c r="BD7" s="26">
        <v>100</v>
      </c>
      <c r="BE7" s="27">
        <v>29</v>
      </c>
      <c r="BF7" s="221">
        <f t="shared" si="12"/>
        <v>71</v>
      </c>
      <c r="BG7" s="208" t="s">
        <v>563</v>
      </c>
      <c r="BH7" s="27"/>
      <c r="BI7" s="27"/>
      <c r="BJ7" s="27">
        <v>14</v>
      </c>
      <c r="BK7" s="105">
        <f t="shared" si="13"/>
        <v>15</v>
      </c>
      <c r="BL7" s="92"/>
      <c r="BO7" s="109">
        <f t="shared" si="14"/>
        <v>2</v>
      </c>
      <c r="BQ7" s="110">
        <f t="shared" si="15"/>
        <v>106.5</v>
      </c>
      <c r="BS7" s="230">
        <f>ROUND((BQ7-72)*0.8,0)</f>
        <v>28</v>
      </c>
    </row>
    <row r="8" spans="1:72" ht="21">
      <c r="A8" s="207">
        <v>5</v>
      </c>
      <c r="B8" s="3" t="s">
        <v>16</v>
      </c>
      <c r="C8" s="3" t="s">
        <v>17</v>
      </c>
      <c r="D8" s="3" t="s">
        <v>18</v>
      </c>
      <c r="E8" s="10">
        <v>26</v>
      </c>
      <c r="F8" s="171" t="s">
        <v>682</v>
      </c>
      <c r="G8" s="202"/>
      <c r="H8" s="26">
        <v>96</v>
      </c>
      <c r="I8" s="27">
        <v>26</v>
      </c>
      <c r="J8" s="55">
        <f t="shared" si="0"/>
        <v>70</v>
      </c>
      <c r="K8" s="169"/>
      <c r="L8" s="169"/>
      <c r="M8" s="169"/>
      <c r="N8" s="27">
        <v>15</v>
      </c>
      <c r="O8" s="105">
        <f t="shared" si="1"/>
        <v>15</v>
      </c>
      <c r="P8" s="26">
        <v>99</v>
      </c>
      <c r="Q8" s="27">
        <v>20</v>
      </c>
      <c r="R8" s="107">
        <f t="shared" si="2"/>
        <v>79</v>
      </c>
      <c r="S8" s="169"/>
      <c r="T8" s="169"/>
      <c r="U8" s="169"/>
      <c r="V8" s="27">
        <v>4</v>
      </c>
      <c r="W8" s="105">
        <f t="shared" si="3"/>
        <v>19</v>
      </c>
      <c r="X8" s="26"/>
      <c r="Y8" s="27"/>
      <c r="Z8" s="107" t="str">
        <f t="shared" si="4"/>
        <v>-</v>
      </c>
      <c r="AA8" s="27"/>
      <c r="AB8" s="27"/>
      <c r="AC8" s="27"/>
      <c r="AD8" s="27"/>
      <c r="AE8" s="105">
        <f t="shared" si="5"/>
        <v>19</v>
      </c>
      <c r="AF8" s="26">
        <v>100</v>
      </c>
      <c r="AG8" s="187">
        <v>20</v>
      </c>
      <c r="AH8" s="107">
        <f t="shared" si="6"/>
        <v>80</v>
      </c>
      <c r="AI8" s="27"/>
      <c r="AJ8" s="27"/>
      <c r="AK8" s="27"/>
      <c r="AL8" s="27">
        <v>1</v>
      </c>
      <c r="AM8" s="105">
        <f t="shared" si="7"/>
        <v>20</v>
      </c>
      <c r="AN8" s="26">
        <v>102</v>
      </c>
      <c r="AO8" s="27">
        <v>20</v>
      </c>
      <c r="AP8" s="107">
        <f t="shared" si="8"/>
        <v>82</v>
      </c>
      <c r="AQ8" s="27"/>
      <c r="AR8" s="27"/>
      <c r="AS8" s="27"/>
      <c r="AT8" s="27">
        <v>1</v>
      </c>
      <c r="AU8" s="105">
        <f t="shared" si="9"/>
        <v>21</v>
      </c>
      <c r="AV8" s="26">
        <v>111</v>
      </c>
      <c r="AW8" s="27">
        <v>20</v>
      </c>
      <c r="AX8" s="107">
        <f t="shared" si="10"/>
        <v>91</v>
      </c>
      <c r="AY8" s="27"/>
      <c r="AZ8" s="27"/>
      <c r="BA8" s="27"/>
      <c r="BB8" s="27">
        <v>1</v>
      </c>
      <c r="BC8" s="105">
        <f t="shared" si="11"/>
        <v>22</v>
      </c>
      <c r="BD8" s="26">
        <v>110</v>
      </c>
      <c r="BE8" s="27">
        <v>21</v>
      </c>
      <c r="BF8" s="107">
        <f t="shared" si="12"/>
        <v>89</v>
      </c>
      <c r="BG8" s="208" t="s">
        <v>687</v>
      </c>
      <c r="BH8" s="27"/>
      <c r="BI8" s="27"/>
      <c r="BJ8" s="27">
        <v>1</v>
      </c>
      <c r="BK8" s="105">
        <f t="shared" si="13"/>
        <v>23</v>
      </c>
      <c r="BL8" s="92"/>
      <c r="BN8" s="204" t="s">
        <v>731</v>
      </c>
      <c r="BO8" s="109">
        <f t="shared" si="14"/>
        <v>6</v>
      </c>
      <c r="BQ8" s="110">
        <f t="shared" si="15"/>
        <v>104.4</v>
      </c>
      <c r="BS8" s="230">
        <f>ROUND((BQ8-72)*0.8*0.8,0)</f>
        <v>21</v>
      </c>
      <c r="BT8" s="204" t="s">
        <v>727</v>
      </c>
    </row>
    <row r="9" spans="1:72" ht="21">
      <c r="A9" s="207">
        <v>6</v>
      </c>
      <c r="B9" s="6" t="s">
        <v>22</v>
      </c>
      <c r="C9" s="6" t="s">
        <v>23</v>
      </c>
      <c r="D9" s="6" t="s">
        <v>24</v>
      </c>
      <c r="E9" s="9">
        <v>7</v>
      </c>
      <c r="F9" s="170" t="s">
        <v>657</v>
      </c>
      <c r="G9" s="202"/>
      <c r="H9" s="26">
        <v>88</v>
      </c>
      <c r="I9" s="27">
        <v>7</v>
      </c>
      <c r="J9" s="107">
        <f t="shared" si="0"/>
        <v>81</v>
      </c>
      <c r="K9" s="169"/>
      <c r="L9" s="169"/>
      <c r="M9" s="169"/>
      <c r="N9" s="27">
        <v>1</v>
      </c>
      <c r="O9" s="105">
        <f t="shared" si="1"/>
        <v>1</v>
      </c>
      <c r="P9" s="26">
        <v>80</v>
      </c>
      <c r="Q9" s="27">
        <v>7</v>
      </c>
      <c r="R9" s="107">
        <f t="shared" si="2"/>
        <v>73</v>
      </c>
      <c r="S9" s="169" t="s">
        <v>589</v>
      </c>
      <c r="T9" s="169" t="s">
        <v>592</v>
      </c>
      <c r="U9" s="169" t="s">
        <v>565</v>
      </c>
      <c r="V9" s="27">
        <v>9</v>
      </c>
      <c r="W9" s="105">
        <f t="shared" si="3"/>
        <v>10</v>
      </c>
      <c r="X9" s="26"/>
      <c r="Y9" s="27"/>
      <c r="Z9" s="107" t="str">
        <f t="shared" si="4"/>
        <v>-</v>
      </c>
      <c r="AA9" s="27"/>
      <c r="AB9" s="27"/>
      <c r="AC9" s="27"/>
      <c r="AD9" s="27"/>
      <c r="AE9" s="105">
        <f t="shared" si="5"/>
        <v>10</v>
      </c>
      <c r="AF9" s="26">
        <v>79</v>
      </c>
      <c r="AG9" s="27">
        <v>7</v>
      </c>
      <c r="AH9" s="107">
        <f t="shared" si="6"/>
        <v>72</v>
      </c>
      <c r="AI9" s="27"/>
      <c r="AJ9" s="27" t="s">
        <v>591</v>
      </c>
      <c r="AK9" s="27"/>
      <c r="AL9" s="27">
        <v>10</v>
      </c>
      <c r="AM9" s="105">
        <f t="shared" si="7"/>
        <v>20</v>
      </c>
      <c r="AN9" s="219">
        <v>74</v>
      </c>
      <c r="AO9" s="27">
        <v>7</v>
      </c>
      <c r="AP9" s="55">
        <f t="shared" si="8"/>
        <v>67</v>
      </c>
      <c r="AQ9" s="27" t="s">
        <v>651</v>
      </c>
      <c r="AR9" s="27"/>
      <c r="AS9" s="27" t="s">
        <v>563</v>
      </c>
      <c r="AT9" s="27">
        <v>15</v>
      </c>
      <c r="AU9" s="105">
        <f t="shared" si="9"/>
        <v>35</v>
      </c>
      <c r="AV9" s="219">
        <v>79</v>
      </c>
      <c r="AW9" s="27">
        <v>4</v>
      </c>
      <c r="AX9" s="107">
        <f t="shared" si="10"/>
        <v>75</v>
      </c>
      <c r="AY9" s="27" t="s">
        <v>684</v>
      </c>
      <c r="AZ9" s="27" t="s">
        <v>591</v>
      </c>
      <c r="BA9" s="27"/>
      <c r="BB9" s="27">
        <v>8</v>
      </c>
      <c r="BC9" s="105">
        <f t="shared" si="11"/>
        <v>43</v>
      </c>
      <c r="BD9" s="219">
        <v>77</v>
      </c>
      <c r="BE9" s="27">
        <v>4</v>
      </c>
      <c r="BF9" s="107">
        <f t="shared" si="12"/>
        <v>73</v>
      </c>
      <c r="BG9" s="208" t="s">
        <v>652</v>
      </c>
      <c r="BH9" s="27"/>
      <c r="BI9" s="27"/>
      <c r="BJ9" s="27">
        <v>11</v>
      </c>
      <c r="BK9" s="105">
        <f t="shared" si="13"/>
        <v>54</v>
      </c>
      <c r="BL9" s="218"/>
      <c r="BN9" s="204" t="s">
        <v>731</v>
      </c>
      <c r="BO9" s="109">
        <f t="shared" si="14"/>
        <v>6</v>
      </c>
      <c r="BQ9" s="110">
        <f t="shared" si="15"/>
        <v>77.8</v>
      </c>
      <c r="BS9" s="230">
        <f>ROUND((BQ9-72)*0.8*0.8,0)</f>
        <v>4</v>
      </c>
      <c r="BT9" s="204" t="s">
        <v>729</v>
      </c>
    </row>
    <row r="10" spans="1:72" ht="21">
      <c r="A10" s="207">
        <v>7</v>
      </c>
      <c r="B10" s="3" t="s">
        <v>22</v>
      </c>
      <c r="C10" s="3" t="s">
        <v>25</v>
      </c>
      <c r="D10" s="3" t="s">
        <v>26</v>
      </c>
      <c r="E10" s="9">
        <v>9</v>
      </c>
      <c r="F10" s="168" t="s">
        <v>594</v>
      </c>
      <c r="G10" s="202"/>
      <c r="H10" s="41">
        <v>81</v>
      </c>
      <c r="I10" s="27">
        <v>9</v>
      </c>
      <c r="J10" s="221">
        <f t="shared" si="0"/>
        <v>72</v>
      </c>
      <c r="K10" s="169">
        <v>1</v>
      </c>
      <c r="L10" s="169"/>
      <c r="M10" s="169" t="s">
        <v>563</v>
      </c>
      <c r="N10" s="27">
        <v>14</v>
      </c>
      <c r="O10" s="105">
        <f t="shared" si="1"/>
        <v>14</v>
      </c>
      <c r="P10" s="41">
        <v>77</v>
      </c>
      <c r="Q10" s="27">
        <v>8</v>
      </c>
      <c r="R10" s="222">
        <f t="shared" si="2"/>
        <v>69</v>
      </c>
      <c r="S10" s="169" t="s">
        <v>586</v>
      </c>
      <c r="T10" s="169"/>
      <c r="U10" s="169"/>
      <c r="V10" s="27">
        <v>13</v>
      </c>
      <c r="W10" s="105">
        <f t="shared" si="3"/>
        <v>27</v>
      </c>
      <c r="X10" s="26"/>
      <c r="Y10" s="27"/>
      <c r="Z10" s="107" t="str">
        <f t="shared" si="4"/>
        <v>-</v>
      </c>
      <c r="AA10" s="27"/>
      <c r="AB10" s="27"/>
      <c r="AC10" s="27"/>
      <c r="AD10" s="27"/>
      <c r="AE10" s="105">
        <f t="shared" si="5"/>
        <v>27</v>
      </c>
      <c r="AF10" s="26">
        <v>83</v>
      </c>
      <c r="AG10" s="27">
        <v>6</v>
      </c>
      <c r="AH10" s="107">
        <f t="shared" si="6"/>
        <v>77</v>
      </c>
      <c r="AI10" s="27"/>
      <c r="AJ10" s="27" t="s">
        <v>587</v>
      </c>
      <c r="AK10" s="27"/>
      <c r="AL10" s="27">
        <v>5</v>
      </c>
      <c r="AM10" s="105">
        <f t="shared" si="7"/>
        <v>32</v>
      </c>
      <c r="AN10" s="26">
        <v>89</v>
      </c>
      <c r="AO10" s="27">
        <v>6</v>
      </c>
      <c r="AP10" s="107">
        <f t="shared" si="8"/>
        <v>83</v>
      </c>
      <c r="AQ10" s="27" t="s">
        <v>654</v>
      </c>
      <c r="AR10" s="27"/>
      <c r="AS10" s="27"/>
      <c r="AT10" s="27">
        <v>1</v>
      </c>
      <c r="AU10" s="105">
        <f t="shared" si="9"/>
        <v>33</v>
      </c>
      <c r="AV10" s="26">
        <v>80</v>
      </c>
      <c r="AW10" s="27">
        <v>6</v>
      </c>
      <c r="AX10" s="107">
        <f t="shared" si="10"/>
        <v>74</v>
      </c>
      <c r="AY10" s="27"/>
      <c r="AZ10" s="27"/>
      <c r="BA10" s="27"/>
      <c r="BB10" s="27">
        <v>10</v>
      </c>
      <c r="BC10" s="105">
        <f t="shared" si="11"/>
        <v>43</v>
      </c>
      <c r="BD10" s="26">
        <v>92</v>
      </c>
      <c r="BE10" s="27">
        <v>6</v>
      </c>
      <c r="BF10" s="107">
        <f t="shared" si="12"/>
        <v>86</v>
      </c>
      <c r="BG10" s="208" t="s">
        <v>700</v>
      </c>
      <c r="BH10" s="27"/>
      <c r="BI10" s="27"/>
      <c r="BJ10" s="27">
        <v>1</v>
      </c>
      <c r="BK10" s="105">
        <f t="shared" si="13"/>
        <v>44</v>
      </c>
      <c r="BL10" s="92"/>
      <c r="BN10" s="204" t="s">
        <v>731</v>
      </c>
      <c r="BO10" s="109">
        <f t="shared" si="14"/>
        <v>6</v>
      </c>
      <c r="BQ10" s="110">
        <f t="shared" si="15"/>
        <v>84.2</v>
      </c>
      <c r="BS10" s="230">
        <f>ROUND((BQ10-72)*0.8,0)</f>
        <v>10</v>
      </c>
      <c r="BT10" s="204" t="s">
        <v>650</v>
      </c>
    </row>
    <row r="11" spans="1:72" ht="21">
      <c r="A11" s="207">
        <v>8</v>
      </c>
      <c r="B11" s="209" t="s">
        <v>577</v>
      </c>
      <c r="C11" s="209" t="s">
        <v>638</v>
      </c>
      <c r="D11" s="209" t="s">
        <v>578</v>
      </c>
      <c r="E11" s="9" t="s">
        <v>562</v>
      </c>
      <c r="F11" s="170" t="s">
        <v>660</v>
      </c>
      <c r="G11" s="202"/>
      <c r="H11" s="231"/>
      <c r="I11" s="232"/>
      <c r="J11" s="108" t="str">
        <f t="shared" si="0"/>
        <v>-</v>
      </c>
      <c r="K11" s="169"/>
      <c r="L11" s="169"/>
      <c r="M11" s="169"/>
      <c r="N11" s="232"/>
      <c r="O11" s="105">
        <f t="shared" si="1"/>
        <v>0</v>
      </c>
      <c r="P11" s="231">
        <v>107</v>
      </c>
      <c r="Q11" s="232" t="s">
        <v>562</v>
      </c>
      <c r="R11" s="107" t="str">
        <f t="shared" si="2"/>
        <v>-</v>
      </c>
      <c r="S11" s="169"/>
      <c r="T11" s="169"/>
      <c r="U11" s="169"/>
      <c r="V11" s="232"/>
      <c r="W11" s="105">
        <f t="shared" si="3"/>
        <v>0</v>
      </c>
      <c r="X11" s="231"/>
      <c r="Y11" s="232"/>
      <c r="Z11" s="108" t="str">
        <f t="shared" si="4"/>
        <v>-</v>
      </c>
      <c r="AA11" s="232"/>
      <c r="AB11" s="232"/>
      <c r="AC11" s="232"/>
      <c r="AD11" s="232"/>
      <c r="AE11" s="105">
        <f t="shared" si="5"/>
        <v>0</v>
      </c>
      <c r="AF11" s="231"/>
      <c r="AG11" s="232"/>
      <c r="AH11" s="108" t="str">
        <f t="shared" si="6"/>
        <v>-</v>
      </c>
      <c r="AI11" s="232"/>
      <c r="AJ11" s="232"/>
      <c r="AK11" s="232"/>
      <c r="AL11" s="232"/>
      <c r="AM11" s="105">
        <f t="shared" si="7"/>
        <v>0</v>
      </c>
      <c r="AN11" s="231">
        <v>110</v>
      </c>
      <c r="AO11" s="232"/>
      <c r="AP11" s="108">
        <f t="shared" si="8"/>
        <v>110</v>
      </c>
      <c r="AQ11" s="232"/>
      <c r="AR11" s="232"/>
      <c r="AS11" s="232"/>
      <c r="AT11" s="232"/>
      <c r="AU11" s="105">
        <f t="shared" si="9"/>
        <v>0</v>
      </c>
      <c r="AV11" s="231">
        <v>98</v>
      </c>
      <c r="AW11" s="232">
        <v>24</v>
      </c>
      <c r="AX11" s="108">
        <f t="shared" si="10"/>
        <v>74</v>
      </c>
      <c r="AY11" s="232"/>
      <c r="AZ11" s="232"/>
      <c r="BA11" s="232"/>
      <c r="BB11" s="232">
        <v>9</v>
      </c>
      <c r="BC11" s="105">
        <f t="shared" si="11"/>
        <v>9</v>
      </c>
      <c r="BD11" s="231">
        <v>102</v>
      </c>
      <c r="BE11" s="232">
        <v>24</v>
      </c>
      <c r="BF11" s="108">
        <f t="shared" si="12"/>
        <v>78</v>
      </c>
      <c r="BG11" s="232"/>
      <c r="BH11" s="232"/>
      <c r="BI11" s="232"/>
      <c r="BJ11" s="232">
        <v>1</v>
      </c>
      <c r="BK11" s="105">
        <f t="shared" si="13"/>
        <v>10</v>
      </c>
      <c r="BL11" s="92"/>
      <c r="BO11" s="109">
        <f t="shared" si="14"/>
        <v>4</v>
      </c>
      <c r="BQ11" s="110">
        <f t="shared" si="15"/>
        <v>104.25</v>
      </c>
      <c r="BS11" s="230">
        <f>ROUND((BQ11-72)*0.8,0)</f>
        <v>26</v>
      </c>
    </row>
    <row r="12" spans="1:72" ht="21">
      <c r="A12" s="207">
        <v>9</v>
      </c>
      <c r="B12" s="3" t="s">
        <v>27</v>
      </c>
      <c r="C12" s="3" t="s">
        <v>28</v>
      </c>
      <c r="D12" s="3" t="s">
        <v>29</v>
      </c>
      <c r="E12" s="10">
        <v>30</v>
      </c>
      <c r="F12" s="5">
        <f t="shared" ref="F12:F17" si="16">E12</f>
        <v>30</v>
      </c>
      <c r="H12" s="26"/>
      <c r="I12" s="27"/>
      <c r="J12" s="107" t="str">
        <f t="shared" si="0"/>
        <v>-</v>
      </c>
      <c r="K12" s="169"/>
      <c r="L12" s="169"/>
      <c r="M12" s="169"/>
      <c r="N12" s="27"/>
      <c r="O12" s="105">
        <f t="shared" si="1"/>
        <v>0</v>
      </c>
      <c r="P12" s="26"/>
      <c r="Q12" s="27"/>
      <c r="R12" s="107" t="str">
        <f t="shared" si="2"/>
        <v>-</v>
      </c>
      <c r="S12" s="169"/>
      <c r="T12" s="169"/>
      <c r="U12" s="169"/>
      <c r="V12" s="27"/>
      <c r="W12" s="105">
        <f t="shared" si="3"/>
        <v>0</v>
      </c>
      <c r="X12" s="26"/>
      <c r="Y12" s="27"/>
      <c r="Z12" s="107" t="str">
        <f t="shared" si="4"/>
        <v>-</v>
      </c>
      <c r="AA12" s="27"/>
      <c r="AB12" s="27"/>
      <c r="AC12" s="27"/>
      <c r="AD12" s="27"/>
      <c r="AE12" s="105">
        <f t="shared" si="5"/>
        <v>0</v>
      </c>
      <c r="AF12" s="26"/>
      <c r="AG12" s="27"/>
      <c r="AH12" s="107" t="str">
        <f t="shared" si="6"/>
        <v>-</v>
      </c>
      <c r="AI12" s="27"/>
      <c r="AJ12" s="27"/>
      <c r="AK12" s="27"/>
      <c r="AL12" s="27"/>
      <c r="AM12" s="105">
        <f t="shared" si="7"/>
        <v>0</v>
      </c>
      <c r="AN12" s="26"/>
      <c r="AO12" s="27"/>
      <c r="AP12" s="107" t="str">
        <f t="shared" si="8"/>
        <v>-</v>
      </c>
      <c r="AQ12" s="27"/>
      <c r="AR12" s="27"/>
      <c r="AS12" s="27"/>
      <c r="AT12" s="27"/>
      <c r="AU12" s="105">
        <f t="shared" si="9"/>
        <v>0</v>
      </c>
      <c r="AV12" s="26"/>
      <c r="AW12" s="27"/>
      <c r="AX12" s="107" t="str">
        <f t="shared" si="10"/>
        <v>-</v>
      </c>
      <c r="AY12" s="27"/>
      <c r="AZ12" s="27"/>
      <c r="BA12" s="27"/>
      <c r="BB12" s="27"/>
      <c r="BC12" s="105">
        <f t="shared" si="11"/>
        <v>0</v>
      </c>
      <c r="BD12" s="26">
        <v>106</v>
      </c>
      <c r="BE12" s="27"/>
      <c r="BF12" s="107">
        <f t="shared" si="12"/>
        <v>106</v>
      </c>
      <c r="BG12" s="27"/>
      <c r="BH12" s="27"/>
      <c r="BI12" s="27"/>
      <c r="BJ12" s="27"/>
      <c r="BK12" s="105">
        <f t="shared" si="13"/>
        <v>0</v>
      </c>
      <c r="BL12" s="92"/>
      <c r="BO12" s="235">
        <f t="shared" si="14"/>
        <v>1</v>
      </c>
      <c r="BQ12" s="110">
        <f t="shared" si="15"/>
        <v>106</v>
      </c>
      <c r="BS12" s="230">
        <v>30</v>
      </c>
      <c r="BT12" s="204" t="s">
        <v>732</v>
      </c>
    </row>
    <row r="13" spans="1:72" ht="21">
      <c r="A13" s="207">
        <v>10</v>
      </c>
      <c r="B13" s="3" t="s">
        <v>30</v>
      </c>
      <c r="C13" s="3" t="s">
        <v>31</v>
      </c>
      <c r="D13" s="3" t="s">
        <v>403</v>
      </c>
      <c r="E13" s="10">
        <v>16</v>
      </c>
      <c r="F13" s="5">
        <f t="shared" si="16"/>
        <v>16</v>
      </c>
      <c r="H13" s="26"/>
      <c r="I13" s="27"/>
      <c r="J13" s="107" t="str">
        <f t="shared" si="0"/>
        <v>-</v>
      </c>
      <c r="K13" s="169"/>
      <c r="L13" s="169"/>
      <c r="M13" s="169"/>
      <c r="N13" s="27"/>
      <c r="O13" s="105">
        <f t="shared" si="1"/>
        <v>0</v>
      </c>
      <c r="P13" s="26"/>
      <c r="Q13" s="27"/>
      <c r="R13" s="107" t="str">
        <f t="shared" si="2"/>
        <v>-</v>
      </c>
      <c r="S13" s="169"/>
      <c r="T13" s="169"/>
      <c r="U13" s="169"/>
      <c r="V13" s="27"/>
      <c r="W13" s="105">
        <f t="shared" si="3"/>
        <v>0</v>
      </c>
      <c r="X13" s="26"/>
      <c r="Y13" s="27"/>
      <c r="Z13" s="107" t="str">
        <f t="shared" si="4"/>
        <v>-</v>
      </c>
      <c r="AA13" s="27"/>
      <c r="AB13" s="27"/>
      <c r="AC13" s="27"/>
      <c r="AD13" s="27"/>
      <c r="AE13" s="105">
        <f t="shared" si="5"/>
        <v>0</v>
      </c>
      <c r="AF13" s="26"/>
      <c r="AG13" s="27"/>
      <c r="AH13" s="107" t="str">
        <f t="shared" si="6"/>
        <v>-</v>
      </c>
      <c r="AI13" s="27"/>
      <c r="AJ13" s="27"/>
      <c r="AK13" s="27"/>
      <c r="AL13" s="27"/>
      <c r="AM13" s="105">
        <f t="shared" si="7"/>
        <v>0</v>
      </c>
      <c r="AN13" s="26"/>
      <c r="AO13" s="27"/>
      <c r="AP13" s="107" t="str">
        <f t="shared" si="8"/>
        <v>-</v>
      </c>
      <c r="AQ13" s="27"/>
      <c r="AR13" s="27"/>
      <c r="AS13" s="27"/>
      <c r="AT13" s="27"/>
      <c r="AU13" s="105">
        <f t="shared" si="9"/>
        <v>0</v>
      </c>
      <c r="AV13" s="26"/>
      <c r="AW13" s="27"/>
      <c r="AX13" s="107" t="str">
        <f t="shared" si="10"/>
        <v>-</v>
      </c>
      <c r="AY13" s="27"/>
      <c r="AZ13" s="27"/>
      <c r="BA13" s="27"/>
      <c r="BB13" s="27"/>
      <c r="BC13" s="105">
        <f t="shared" si="11"/>
        <v>0</v>
      </c>
      <c r="BD13" s="26">
        <v>89</v>
      </c>
      <c r="BE13" s="27">
        <v>16</v>
      </c>
      <c r="BF13" s="107">
        <f t="shared" si="12"/>
        <v>73</v>
      </c>
      <c r="BG13" s="208" t="s">
        <v>588</v>
      </c>
      <c r="BH13" s="210" t="s">
        <v>591</v>
      </c>
      <c r="BI13" s="27"/>
      <c r="BJ13" s="27">
        <v>9</v>
      </c>
      <c r="BK13" s="105">
        <f t="shared" si="13"/>
        <v>9</v>
      </c>
      <c r="BL13" s="92"/>
      <c r="BO13" s="235">
        <f t="shared" si="14"/>
        <v>1</v>
      </c>
      <c r="BQ13" s="110">
        <f t="shared" si="15"/>
        <v>89</v>
      </c>
      <c r="BS13" s="230">
        <f>ROUND((BQ13-72)*0.8,0)</f>
        <v>14</v>
      </c>
    </row>
    <row r="14" spans="1:72" ht="21">
      <c r="A14" s="207">
        <v>11</v>
      </c>
      <c r="B14" s="3" t="s">
        <v>32</v>
      </c>
      <c r="C14" s="3" t="s">
        <v>33</v>
      </c>
      <c r="D14" s="3" t="s">
        <v>34</v>
      </c>
      <c r="E14" s="10">
        <v>14</v>
      </c>
      <c r="F14" s="5">
        <f t="shared" si="16"/>
        <v>14</v>
      </c>
      <c r="H14" s="26"/>
      <c r="I14" s="27"/>
      <c r="J14" s="107" t="str">
        <f t="shared" si="0"/>
        <v>-</v>
      </c>
      <c r="K14" s="169"/>
      <c r="L14" s="169"/>
      <c r="M14" s="169"/>
      <c r="N14" s="27"/>
      <c r="O14" s="105">
        <f t="shared" si="1"/>
        <v>0</v>
      </c>
      <c r="P14" s="26"/>
      <c r="Q14" s="27"/>
      <c r="R14" s="107" t="str">
        <f t="shared" si="2"/>
        <v>-</v>
      </c>
      <c r="S14" s="169"/>
      <c r="T14" s="169"/>
      <c r="U14" s="169"/>
      <c r="V14" s="27"/>
      <c r="W14" s="105">
        <f t="shared" si="3"/>
        <v>0</v>
      </c>
      <c r="X14" s="26"/>
      <c r="Y14" s="27"/>
      <c r="Z14" s="107" t="str">
        <f t="shared" si="4"/>
        <v>-</v>
      </c>
      <c r="AA14" s="27"/>
      <c r="AB14" s="27"/>
      <c r="AC14" s="27"/>
      <c r="AD14" s="27"/>
      <c r="AE14" s="105">
        <f t="shared" si="5"/>
        <v>0</v>
      </c>
      <c r="AF14" s="26"/>
      <c r="AG14" s="27"/>
      <c r="AH14" s="107" t="str">
        <f t="shared" si="6"/>
        <v>-</v>
      </c>
      <c r="AI14" s="27"/>
      <c r="AJ14" s="27"/>
      <c r="AK14" s="27"/>
      <c r="AL14" s="27"/>
      <c r="AM14" s="105">
        <f t="shared" si="7"/>
        <v>0</v>
      </c>
      <c r="AN14" s="26"/>
      <c r="AO14" s="27"/>
      <c r="AP14" s="107" t="str">
        <f t="shared" si="8"/>
        <v>-</v>
      </c>
      <c r="AQ14" s="27"/>
      <c r="AR14" s="27"/>
      <c r="AS14" s="27"/>
      <c r="AT14" s="27"/>
      <c r="AU14" s="105">
        <f t="shared" si="9"/>
        <v>0</v>
      </c>
      <c r="AV14" s="26"/>
      <c r="AW14" s="27"/>
      <c r="AX14" s="107" t="str">
        <f t="shared" si="10"/>
        <v>-</v>
      </c>
      <c r="AY14" s="27"/>
      <c r="AZ14" s="27"/>
      <c r="BA14" s="27"/>
      <c r="BB14" s="27"/>
      <c r="BC14" s="105">
        <f t="shared" si="11"/>
        <v>0</v>
      </c>
      <c r="BD14" s="26"/>
      <c r="BE14" s="27"/>
      <c r="BF14" s="107" t="str">
        <f t="shared" si="12"/>
        <v>-</v>
      </c>
      <c r="BG14" s="27"/>
      <c r="BH14" s="27"/>
      <c r="BI14" s="27"/>
      <c r="BJ14" s="27"/>
      <c r="BK14" s="105">
        <f t="shared" si="13"/>
        <v>0</v>
      </c>
      <c r="BL14" s="92"/>
      <c r="BO14" s="235">
        <f t="shared" si="14"/>
        <v>0</v>
      </c>
      <c r="BQ14" s="110" t="str">
        <f t="shared" si="15"/>
        <v>-</v>
      </c>
      <c r="BS14" s="230" t="s">
        <v>650</v>
      </c>
    </row>
    <row r="15" spans="1:72" ht="21">
      <c r="A15" s="207">
        <v>12</v>
      </c>
      <c r="B15" s="3" t="s">
        <v>32</v>
      </c>
      <c r="C15" s="3" t="s">
        <v>256</v>
      </c>
      <c r="D15" s="3" t="s">
        <v>60</v>
      </c>
      <c r="E15" s="10">
        <v>25</v>
      </c>
      <c r="F15" s="5">
        <f t="shared" si="16"/>
        <v>25</v>
      </c>
      <c r="H15" s="26"/>
      <c r="I15" s="27"/>
      <c r="J15" s="107" t="str">
        <f t="shared" si="0"/>
        <v>-</v>
      </c>
      <c r="K15" s="169"/>
      <c r="L15" s="169"/>
      <c r="M15" s="169"/>
      <c r="N15" s="27"/>
      <c r="O15" s="105">
        <f t="shared" si="1"/>
        <v>0</v>
      </c>
      <c r="P15" s="26"/>
      <c r="Q15" s="27"/>
      <c r="R15" s="107" t="str">
        <f t="shared" si="2"/>
        <v>-</v>
      </c>
      <c r="S15" s="169"/>
      <c r="T15" s="169"/>
      <c r="U15" s="169"/>
      <c r="V15" s="27"/>
      <c r="W15" s="105">
        <f t="shared" si="3"/>
        <v>0</v>
      </c>
      <c r="X15" s="26"/>
      <c r="Y15" s="27"/>
      <c r="Z15" s="107" t="str">
        <f t="shared" si="4"/>
        <v>-</v>
      </c>
      <c r="AA15" s="27"/>
      <c r="AB15" s="27"/>
      <c r="AC15" s="27"/>
      <c r="AD15" s="27"/>
      <c r="AE15" s="105">
        <f t="shared" si="5"/>
        <v>0</v>
      </c>
      <c r="AF15" s="26"/>
      <c r="AG15" s="27"/>
      <c r="AH15" s="107" t="str">
        <f t="shared" si="6"/>
        <v>-</v>
      </c>
      <c r="AI15" s="27"/>
      <c r="AJ15" s="27"/>
      <c r="AK15" s="27"/>
      <c r="AL15" s="27"/>
      <c r="AM15" s="105">
        <f t="shared" si="7"/>
        <v>0</v>
      </c>
      <c r="AN15" s="26"/>
      <c r="AO15" s="27"/>
      <c r="AP15" s="107" t="str">
        <f t="shared" si="8"/>
        <v>-</v>
      </c>
      <c r="AQ15" s="27"/>
      <c r="AR15" s="27"/>
      <c r="AS15" s="27"/>
      <c r="AT15" s="27"/>
      <c r="AU15" s="105">
        <f t="shared" si="9"/>
        <v>0</v>
      </c>
      <c r="AV15" s="26"/>
      <c r="AW15" s="27"/>
      <c r="AX15" s="107" t="str">
        <f t="shared" si="10"/>
        <v>-</v>
      </c>
      <c r="AY15" s="27"/>
      <c r="AZ15" s="27"/>
      <c r="BA15" s="27"/>
      <c r="BB15" s="27"/>
      <c r="BC15" s="105">
        <f t="shared" si="11"/>
        <v>0</v>
      </c>
      <c r="BD15" s="26"/>
      <c r="BE15" s="27"/>
      <c r="BF15" s="107" t="str">
        <f t="shared" si="12"/>
        <v>-</v>
      </c>
      <c r="BG15" s="27"/>
      <c r="BH15" s="27"/>
      <c r="BI15" s="27"/>
      <c r="BJ15" s="27"/>
      <c r="BK15" s="105">
        <f t="shared" si="13"/>
        <v>0</v>
      </c>
      <c r="BL15" s="92"/>
      <c r="BO15" s="235">
        <f t="shared" si="14"/>
        <v>0</v>
      </c>
      <c r="BQ15" s="110" t="str">
        <f t="shared" si="15"/>
        <v>-</v>
      </c>
      <c r="BS15" s="230" t="s">
        <v>650</v>
      </c>
    </row>
    <row r="16" spans="1:72" ht="21">
      <c r="A16" s="207">
        <v>13</v>
      </c>
      <c r="B16" s="3" t="s">
        <v>105</v>
      </c>
      <c r="C16" s="3" t="s">
        <v>106</v>
      </c>
      <c r="D16" s="3" t="s">
        <v>107</v>
      </c>
      <c r="E16" s="5">
        <v>31</v>
      </c>
      <c r="F16" s="5">
        <f t="shared" si="16"/>
        <v>31</v>
      </c>
      <c r="H16" s="26"/>
      <c r="I16" s="27"/>
      <c r="J16" s="107" t="str">
        <f t="shared" si="0"/>
        <v>-</v>
      </c>
      <c r="K16" s="169"/>
      <c r="L16" s="169"/>
      <c r="M16" s="169"/>
      <c r="N16" s="27"/>
      <c r="O16" s="105">
        <f t="shared" si="1"/>
        <v>0</v>
      </c>
      <c r="P16" s="26"/>
      <c r="Q16" s="27"/>
      <c r="R16" s="107" t="str">
        <f t="shared" si="2"/>
        <v>-</v>
      </c>
      <c r="S16" s="169"/>
      <c r="T16" s="169"/>
      <c r="U16" s="169"/>
      <c r="V16" s="27"/>
      <c r="W16" s="105">
        <f t="shared" si="3"/>
        <v>0</v>
      </c>
      <c r="X16" s="26"/>
      <c r="Y16" s="27"/>
      <c r="Z16" s="107" t="str">
        <f t="shared" si="4"/>
        <v>-</v>
      </c>
      <c r="AA16" s="27"/>
      <c r="AB16" s="27"/>
      <c r="AC16" s="27"/>
      <c r="AD16" s="27"/>
      <c r="AE16" s="105">
        <f t="shared" si="5"/>
        <v>0</v>
      </c>
      <c r="AF16" s="26"/>
      <c r="AG16" s="27"/>
      <c r="AH16" s="107" t="str">
        <f t="shared" si="6"/>
        <v>-</v>
      </c>
      <c r="AI16" s="27"/>
      <c r="AJ16" s="27"/>
      <c r="AK16" s="27"/>
      <c r="AL16" s="27"/>
      <c r="AM16" s="105">
        <f t="shared" si="7"/>
        <v>0</v>
      </c>
      <c r="AN16" s="26"/>
      <c r="AO16" s="27"/>
      <c r="AP16" s="107" t="str">
        <f t="shared" si="8"/>
        <v>-</v>
      </c>
      <c r="AQ16" s="27"/>
      <c r="AR16" s="27"/>
      <c r="AS16" s="27"/>
      <c r="AT16" s="27"/>
      <c r="AU16" s="105">
        <f t="shared" si="9"/>
        <v>0</v>
      </c>
      <c r="AV16" s="26"/>
      <c r="AW16" s="27"/>
      <c r="AX16" s="107" t="str">
        <f t="shared" si="10"/>
        <v>-</v>
      </c>
      <c r="AY16" s="27"/>
      <c r="AZ16" s="27"/>
      <c r="BA16" s="27"/>
      <c r="BB16" s="27"/>
      <c r="BC16" s="105">
        <f t="shared" si="11"/>
        <v>0</v>
      </c>
      <c r="BD16" s="26"/>
      <c r="BE16" s="27"/>
      <c r="BF16" s="107" t="str">
        <f t="shared" si="12"/>
        <v>-</v>
      </c>
      <c r="BG16" s="27"/>
      <c r="BH16" s="27"/>
      <c r="BI16" s="27"/>
      <c r="BJ16" s="27"/>
      <c r="BK16" s="105">
        <f t="shared" si="13"/>
        <v>0</v>
      </c>
      <c r="BL16" s="92"/>
      <c r="BO16" s="235">
        <f t="shared" si="14"/>
        <v>0</v>
      </c>
      <c r="BQ16" s="110" t="str">
        <f t="shared" si="15"/>
        <v>-</v>
      </c>
      <c r="BS16" s="230" t="s">
        <v>650</v>
      </c>
    </row>
    <row r="17" spans="1:72" ht="21">
      <c r="A17" s="207">
        <v>14</v>
      </c>
      <c r="B17" s="3" t="s">
        <v>144</v>
      </c>
      <c r="C17" s="3" t="s">
        <v>203</v>
      </c>
      <c r="D17" s="3" t="s">
        <v>204</v>
      </c>
      <c r="E17" s="9">
        <v>8</v>
      </c>
      <c r="F17" s="5">
        <f t="shared" si="16"/>
        <v>8</v>
      </c>
      <c r="H17" s="26"/>
      <c r="I17" s="27"/>
      <c r="J17" s="107" t="str">
        <f t="shared" si="0"/>
        <v>-</v>
      </c>
      <c r="K17" s="169"/>
      <c r="L17" s="169"/>
      <c r="M17" s="169"/>
      <c r="N17" s="27"/>
      <c r="O17" s="105">
        <f t="shared" si="1"/>
        <v>0</v>
      </c>
      <c r="P17" s="26">
        <v>86</v>
      </c>
      <c r="Q17" s="27">
        <v>8</v>
      </c>
      <c r="R17" s="107">
        <f t="shared" si="2"/>
        <v>78</v>
      </c>
      <c r="S17" s="169" t="s">
        <v>590</v>
      </c>
      <c r="T17" s="169" t="s">
        <v>567</v>
      </c>
      <c r="U17" s="169"/>
      <c r="V17" s="27">
        <v>5</v>
      </c>
      <c r="W17" s="105">
        <f t="shared" si="3"/>
        <v>5</v>
      </c>
      <c r="X17" s="26"/>
      <c r="Y17" s="27"/>
      <c r="Z17" s="107" t="str">
        <f t="shared" si="4"/>
        <v>-</v>
      </c>
      <c r="AA17" s="27"/>
      <c r="AB17" s="27"/>
      <c r="AC17" s="27"/>
      <c r="AD17" s="27"/>
      <c r="AE17" s="105">
        <f t="shared" si="5"/>
        <v>5</v>
      </c>
      <c r="AF17" s="26">
        <v>86</v>
      </c>
      <c r="AG17" s="27">
        <v>8</v>
      </c>
      <c r="AH17" s="107">
        <f t="shared" si="6"/>
        <v>78</v>
      </c>
      <c r="AI17" s="27" t="s">
        <v>588</v>
      </c>
      <c r="AJ17" s="27"/>
      <c r="AK17" s="27"/>
      <c r="AL17" s="27">
        <v>2</v>
      </c>
      <c r="AM17" s="105">
        <f t="shared" si="7"/>
        <v>7</v>
      </c>
      <c r="AN17" s="26">
        <v>86</v>
      </c>
      <c r="AO17" s="27">
        <v>8</v>
      </c>
      <c r="AP17" s="107">
        <f t="shared" si="8"/>
        <v>78</v>
      </c>
      <c r="AQ17" s="27" t="s">
        <v>588</v>
      </c>
      <c r="AR17" s="27"/>
      <c r="AS17" s="27"/>
      <c r="AT17" s="27">
        <v>6</v>
      </c>
      <c r="AU17" s="105">
        <f t="shared" si="9"/>
        <v>13</v>
      </c>
      <c r="AV17" s="26">
        <v>84</v>
      </c>
      <c r="AW17" s="27">
        <v>8</v>
      </c>
      <c r="AX17" s="107">
        <f t="shared" si="10"/>
        <v>76</v>
      </c>
      <c r="AY17" s="27" t="s">
        <v>685</v>
      </c>
      <c r="AZ17" s="27"/>
      <c r="BA17" s="27"/>
      <c r="BB17" s="27">
        <v>6</v>
      </c>
      <c r="BC17" s="105">
        <f t="shared" si="11"/>
        <v>19</v>
      </c>
      <c r="BD17" s="26">
        <v>84</v>
      </c>
      <c r="BE17" s="27">
        <v>8</v>
      </c>
      <c r="BF17" s="107">
        <f t="shared" si="12"/>
        <v>76</v>
      </c>
      <c r="BG17" s="208" t="s">
        <v>699</v>
      </c>
      <c r="BH17" s="27"/>
      <c r="BI17" s="27"/>
      <c r="BJ17" s="27">
        <v>5</v>
      </c>
      <c r="BK17" s="105">
        <f t="shared" si="13"/>
        <v>24</v>
      </c>
      <c r="BL17" s="92"/>
      <c r="BO17" s="109">
        <f t="shared" si="14"/>
        <v>5</v>
      </c>
      <c r="BQ17" s="110">
        <f t="shared" si="15"/>
        <v>85.2</v>
      </c>
      <c r="BS17" s="230">
        <f>ROUND((BQ17-72)*0.8,0)</f>
        <v>11</v>
      </c>
    </row>
    <row r="18" spans="1:72" ht="21">
      <c r="A18" s="207">
        <v>15</v>
      </c>
      <c r="B18" s="3" t="s">
        <v>144</v>
      </c>
      <c r="C18" s="3" t="s">
        <v>145</v>
      </c>
      <c r="D18" s="3" t="s">
        <v>146</v>
      </c>
      <c r="E18" s="5">
        <v>20</v>
      </c>
      <c r="F18" s="5" t="s">
        <v>561</v>
      </c>
      <c r="H18" s="26"/>
      <c r="I18" s="27"/>
      <c r="J18" s="107" t="str">
        <f t="shared" si="0"/>
        <v>-</v>
      </c>
      <c r="K18" s="169"/>
      <c r="L18" s="169"/>
      <c r="M18" s="169"/>
      <c r="N18" s="27"/>
      <c r="O18" s="105">
        <f t="shared" si="1"/>
        <v>0</v>
      </c>
      <c r="P18" s="26"/>
      <c r="Q18" s="27"/>
      <c r="R18" s="107" t="str">
        <f t="shared" si="2"/>
        <v>-</v>
      </c>
      <c r="S18" s="169"/>
      <c r="T18" s="169"/>
      <c r="U18" s="169"/>
      <c r="V18" s="27"/>
      <c r="W18" s="105">
        <f t="shared" si="3"/>
        <v>0</v>
      </c>
      <c r="X18" s="26"/>
      <c r="Y18" s="27"/>
      <c r="Z18" s="107" t="str">
        <f t="shared" si="4"/>
        <v>-</v>
      </c>
      <c r="AA18" s="27"/>
      <c r="AB18" s="27"/>
      <c r="AC18" s="27"/>
      <c r="AD18" s="27"/>
      <c r="AE18" s="105">
        <f t="shared" si="5"/>
        <v>0</v>
      </c>
      <c r="AF18" s="26"/>
      <c r="AG18" s="27"/>
      <c r="AH18" s="107" t="str">
        <f t="shared" si="6"/>
        <v>-</v>
      </c>
      <c r="AI18" s="27"/>
      <c r="AJ18" s="27"/>
      <c r="AK18" s="27"/>
      <c r="AL18" s="27"/>
      <c r="AM18" s="105">
        <f t="shared" si="7"/>
        <v>0</v>
      </c>
      <c r="AN18" s="26">
        <v>111</v>
      </c>
      <c r="AO18" s="27"/>
      <c r="AP18" s="107">
        <f t="shared" si="8"/>
        <v>111</v>
      </c>
      <c r="AQ18" s="27"/>
      <c r="AR18" s="27"/>
      <c r="AS18" s="27"/>
      <c r="AT18" s="27"/>
      <c r="AU18" s="105">
        <f t="shared" si="9"/>
        <v>0</v>
      </c>
      <c r="AV18" s="26"/>
      <c r="AW18" s="27"/>
      <c r="AX18" s="107" t="str">
        <f t="shared" si="10"/>
        <v>-</v>
      </c>
      <c r="AY18" s="27"/>
      <c r="AZ18" s="27"/>
      <c r="BA18" s="27"/>
      <c r="BB18" s="27"/>
      <c r="BC18" s="105">
        <f t="shared" si="11"/>
        <v>0</v>
      </c>
      <c r="BD18" s="26"/>
      <c r="BE18" s="27"/>
      <c r="BF18" s="107" t="str">
        <f t="shared" si="12"/>
        <v>-</v>
      </c>
      <c r="BG18" s="27"/>
      <c r="BH18" s="27"/>
      <c r="BI18" s="27"/>
      <c r="BJ18" s="27"/>
      <c r="BK18" s="105">
        <f t="shared" si="13"/>
        <v>0</v>
      </c>
      <c r="BL18" s="92"/>
      <c r="BO18" s="235">
        <f t="shared" si="14"/>
        <v>1</v>
      </c>
      <c r="BQ18" s="110">
        <f t="shared" si="15"/>
        <v>111</v>
      </c>
      <c r="BS18" s="230">
        <f>ROUND((BQ18-72)*0.8,0)</f>
        <v>31</v>
      </c>
    </row>
    <row r="19" spans="1:72" ht="21">
      <c r="A19" s="207">
        <v>16</v>
      </c>
      <c r="B19" s="3" t="s">
        <v>35</v>
      </c>
      <c r="C19" s="3" t="s">
        <v>36</v>
      </c>
      <c r="D19" s="3" t="s">
        <v>37</v>
      </c>
      <c r="E19" s="152" t="s">
        <v>576</v>
      </c>
      <c r="F19" s="5" t="str">
        <f>E19</f>
        <v>G-12</v>
      </c>
      <c r="G19" s="202"/>
      <c r="H19" s="26">
        <v>93</v>
      </c>
      <c r="I19" s="27">
        <v>12</v>
      </c>
      <c r="J19" s="107">
        <f t="shared" si="0"/>
        <v>81</v>
      </c>
      <c r="K19" s="169"/>
      <c r="L19" s="169"/>
      <c r="M19" s="169"/>
      <c r="N19" s="27">
        <v>1</v>
      </c>
      <c r="O19" s="105">
        <f t="shared" si="1"/>
        <v>1</v>
      </c>
      <c r="P19" s="26">
        <v>96</v>
      </c>
      <c r="Q19" s="27">
        <v>12</v>
      </c>
      <c r="R19" s="107">
        <f t="shared" si="2"/>
        <v>84</v>
      </c>
      <c r="S19" s="169"/>
      <c r="T19" s="169"/>
      <c r="U19" s="169"/>
      <c r="V19" s="27">
        <v>1</v>
      </c>
      <c r="W19" s="105">
        <f t="shared" si="3"/>
        <v>2</v>
      </c>
      <c r="X19" s="26"/>
      <c r="Y19" s="27"/>
      <c r="Z19" s="107" t="str">
        <f t="shared" si="4"/>
        <v>-</v>
      </c>
      <c r="AA19" s="27"/>
      <c r="AB19" s="27"/>
      <c r="AC19" s="27"/>
      <c r="AD19" s="27"/>
      <c r="AE19" s="105">
        <f t="shared" si="5"/>
        <v>2</v>
      </c>
      <c r="AF19" s="26">
        <v>91</v>
      </c>
      <c r="AG19" s="27">
        <v>12</v>
      </c>
      <c r="AH19" s="107">
        <f t="shared" si="6"/>
        <v>79</v>
      </c>
      <c r="AI19" s="27"/>
      <c r="AJ19" s="27"/>
      <c r="AK19" s="27"/>
      <c r="AL19" s="27">
        <v>1</v>
      </c>
      <c r="AM19" s="105">
        <f t="shared" si="7"/>
        <v>3</v>
      </c>
      <c r="AN19" s="26">
        <v>87</v>
      </c>
      <c r="AO19" s="27">
        <v>12</v>
      </c>
      <c r="AP19" s="107">
        <f t="shared" si="8"/>
        <v>75</v>
      </c>
      <c r="AQ19" s="27" t="s">
        <v>652</v>
      </c>
      <c r="AR19" s="27"/>
      <c r="AS19" s="27"/>
      <c r="AT19" s="27">
        <v>9</v>
      </c>
      <c r="AU19" s="105">
        <f t="shared" si="9"/>
        <v>12</v>
      </c>
      <c r="AV19" s="26">
        <v>87</v>
      </c>
      <c r="AW19" s="27">
        <v>12</v>
      </c>
      <c r="AX19" s="107">
        <f t="shared" si="10"/>
        <v>75</v>
      </c>
      <c r="AY19" s="27"/>
      <c r="AZ19" s="27"/>
      <c r="BA19" s="27"/>
      <c r="BB19" s="27">
        <v>7</v>
      </c>
      <c r="BC19" s="105">
        <f t="shared" si="11"/>
        <v>19</v>
      </c>
      <c r="BD19" s="26">
        <v>88</v>
      </c>
      <c r="BE19" s="27">
        <v>12</v>
      </c>
      <c r="BF19" s="107">
        <f t="shared" si="12"/>
        <v>76</v>
      </c>
      <c r="BG19" s="208" t="s">
        <v>565</v>
      </c>
      <c r="BH19" s="27"/>
      <c r="BI19" s="27"/>
      <c r="BJ19" s="27">
        <v>4</v>
      </c>
      <c r="BK19" s="105">
        <f t="shared" si="13"/>
        <v>23</v>
      </c>
      <c r="BL19" s="92"/>
      <c r="BN19" s="204" t="s">
        <v>731</v>
      </c>
      <c r="BO19" s="109">
        <f t="shared" si="14"/>
        <v>6</v>
      </c>
      <c r="BQ19" s="110">
        <f t="shared" si="15"/>
        <v>89.8</v>
      </c>
      <c r="BS19" s="230">
        <f>ROUND((BQ19-72)*0.8,0)</f>
        <v>14</v>
      </c>
    </row>
    <row r="20" spans="1:72" ht="21">
      <c r="A20" s="207">
        <v>17</v>
      </c>
      <c r="B20" s="6" t="s">
        <v>552</v>
      </c>
      <c r="C20" s="6" t="s">
        <v>553</v>
      </c>
      <c r="D20" s="6" t="s">
        <v>554</v>
      </c>
      <c r="E20" s="9" t="s">
        <v>579</v>
      </c>
      <c r="F20" s="168">
        <v>13</v>
      </c>
      <c r="G20" s="202"/>
      <c r="H20" s="231">
        <v>96</v>
      </c>
      <c r="I20" s="232" t="s">
        <v>562</v>
      </c>
      <c r="J20" s="108" t="str">
        <f t="shared" si="0"/>
        <v>-</v>
      </c>
      <c r="K20" s="169">
        <v>1</v>
      </c>
      <c r="L20" s="169"/>
      <c r="M20" s="169"/>
      <c r="N20" s="232">
        <v>1</v>
      </c>
      <c r="O20" s="105">
        <f t="shared" si="1"/>
        <v>1</v>
      </c>
      <c r="P20" s="231">
        <v>88</v>
      </c>
      <c r="Q20" s="232" t="s">
        <v>579</v>
      </c>
      <c r="R20" s="107" t="str">
        <f t="shared" si="2"/>
        <v>-</v>
      </c>
      <c r="S20" s="169"/>
      <c r="T20" s="169"/>
      <c r="U20" s="169" t="s">
        <v>563</v>
      </c>
      <c r="V20" s="232"/>
      <c r="W20" s="105">
        <f t="shared" si="3"/>
        <v>1</v>
      </c>
      <c r="X20" s="231"/>
      <c r="Y20" s="232"/>
      <c r="Z20" s="108" t="str">
        <f t="shared" si="4"/>
        <v>-</v>
      </c>
      <c r="AA20" s="232"/>
      <c r="AB20" s="232"/>
      <c r="AC20" s="232"/>
      <c r="AD20" s="232"/>
      <c r="AE20" s="105">
        <f t="shared" si="5"/>
        <v>1</v>
      </c>
      <c r="AF20" s="231"/>
      <c r="AG20" s="232"/>
      <c r="AH20" s="108" t="str">
        <f t="shared" si="6"/>
        <v>-</v>
      </c>
      <c r="AI20" s="232"/>
      <c r="AJ20" s="232"/>
      <c r="AK20" s="232"/>
      <c r="AL20" s="232"/>
      <c r="AM20" s="105">
        <f t="shared" si="7"/>
        <v>1</v>
      </c>
      <c r="AN20" s="231"/>
      <c r="AO20" s="232"/>
      <c r="AP20" s="108" t="str">
        <f t="shared" si="8"/>
        <v>-</v>
      </c>
      <c r="AQ20" s="232"/>
      <c r="AR20" s="232"/>
      <c r="AS20" s="232"/>
      <c r="AT20" s="232"/>
      <c r="AU20" s="105">
        <f t="shared" si="9"/>
        <v>1</v>
      </c>
      <c r="AV20" s="231">
        <v>94</v>
      </c>
      <c r="AW20" s="232">
        <v>13</v>
      </c>
      <c r="AX20" s="108">
        <f t="shared" si="10"/>
        <v>81</v>
      </c>
      <c r="AY20" s="232" t="s">
        <v>590</v>
      </c>
      <c r="AZ20" s="232" t="s">
        <v>567</v>
      </c>
      <c r="BA20" s="199" t="s">
        <v>565</v>
      </c>
      <c r="BB20" s="232">
        <v>1</v>
      </c>
      <c r="BC20" s="105">
        <f t="shared" si="11"/>
        <v>2</v>
      </c>
      <c r="BD20" s="231">
        <v>88</v>
      </c>
      <c r="BE20" s="232">
        <v>13</v>
      </c>
      <c r="BF20" s="108">
        <f t="shared" si="12"/>
        <v>75</v>
      </c>
      <c r="BG20" s="208" t="s">
        <v>563</v>
      </c>
      <c r="BH20" s="232"/>
      <c r="BI20" s="232"/>
      <c r="BJ20" s="232">
        <v>6</v>
      </c>
      <c r="BK20" s="105">
        <f t="shared" si="13"/>
        <v>8</v>
      </c>
      <c r="BL20" s="92"/>
      <c r="BO20" s="109">
        <f t="shared" si="14"/>
        <v>4</v>
      </c>
      <c r="BQ20" s="110">
        <f t="shared" si="15"/>
        <v>90</v>
      </c>
      <c r="BS20" s="230">
        <f>ROUND((BQ20-72)*0.8,0)</f>
        <v>14</v>
      </c>
    </row>
    <row r="21" spans="1:72" ht="21">
      <c r="A21" s="207">
        <v>18</v>
      </c>
      <c r="B21" s="6" t="s">
        <v>208</v>
      </c>
      <c r="C21" s="6" t="s">
        <v>209</v>
      </c>
      <c r="D21" s="6" t="s">
        <v>204</v>
      </c>
      <c r="E21" s="5">
        <v>19</v>
      </c>
      <c r="F21" s="170" t="s">
        <v>681</v>
      </c>
      <c r="G21" s="202"/>
      <c r="H21" s="26">
        <v>97</v>
      </c>
      <c r="I21" s="27">
        <v>19</v>
      </c>
      <c r="J21" s="107">
        <f t="shared" si="0"/>
        <v>78</v>
      </c>
      <c r="K21" s="169">
        <v>1</v>
      </c>
      <c r="L21" s="169"/>
      <c r="M21" s="169"/>
      <c r="N21" s="27">
        <v>5</v>
      </c>
      <c r="O21" s="105">
        <f t="shared" si="1"/>
        <v>5</v>
      </c>
      <c r="P21" s="26">
        <v>89</v>
      </c>
      <c r="Q21" s="27">
        <v>19</v>
      </c>
      <c r="R21" s="107">
        <f t="shared" si="2"/>
        <v>70</v>
      </c>
      <c r="S21" s="169"/>
      <c r="T21" s="169"/>
      <c r="U21" s="169"/>
      <c r="V21" s="27">
        <v>11</v>
      </c>
      <c r="W21" s="105">
        <f t="shared" si="3"/>
        <v>16</v>
      </c>
      <c r="X21" s="26"/>
      <c r="Y21" s="27"/>
      <c r="Z21" s="107" t="str">
        <f t="shared" si="4"/>
        <v>-</v>
      </c>
      <c r="AA21" s="27"/>
      <c r="AB21" s="27"/>
      <c r="AC21" s="27"/>
      <c r="AD21" s="27"/>
      <c r="AE21" s="105">
        <f t="shared" si="5"/>
        <v>16</v>
      </c>
      <c r="AF21" s="26">
        <v>106</v>
      </c>
      <c r="AG21" s="27">
        <v>19</v>
      </c>
      <c r="AH21" s="107">
        <f t="shared" si="6"/>
        <v>87</v>
      </c>
      <c r="AI21" s="27" t="s">
        <v>590</v>
      </c>
      <c r="AJ21" s="27"/>
      <c r="AK21" s="27"/>
      <c r="AL21" s="27">
        <v>1</v>
      </c>
      <c r="AM21" s="105">
        <f t="shared" si="7"/>
        <v>17</v>
      </c>
      <c r="AN21" s="26">
        <v>100</v>
      </c>
      <c r="AO21" s="27">
        <v>20</v>
      </c>
      <c r="AP21" s="107">
        <f t="shared" si="8"/>
        <v>80</v>
      </c>
      <c r="AQ21" s="27"/>
      <c r="AR21" s="27"/>
      <c r="AS21" s="27"/>
      <c r="AT21" s="27">
        <v>3</v>
      </c>
      <c r="AU21" s="105">
        <f t="shared" si="9"/>
        <v>20</v>
      </c>
      <c r="AV21" s="26">
        <v>88</v>
      </c>
      <c r="AW21" s="27">
        <v>20</v>
      </c>
      <c r="AX21" s="221">
        <f t="shared" si="10"/>
        <v>68</v>
      </c>
      <c r="AY21" s="27"/>
      <c r="AZ21" s="27" t="s">
        <v>566</v>
      </c>
      <c r="BA21" s="27"/>
      <c r="BB21" s="27">
        <v>14</v>
      </c>
      <c r="BC21" s="105">
        <f t="shared" si="11"/>
        <v>34</v>
      </c>
      <c r="BD21" s="26"/>
      <c r="BE21" s="27"/>
      <c r="BF21" s="107" t="str">
        <f t="shared" si="12"/>
        <v>-</v>
      </c>
      <c r="BG21" s="27"/>
      <c r="BH21" s="27"/>
      <c r="BI21" s="27"/>
      <c r="BJ21" s="27"/>
      <c r="BK21" s="105">
        <f t="shared" si="13"/>
        <v>34</v>
      </c>
      <c r="BL21" s="91"/>
      <c r="BO21" s="109">
        <f t="shared" si="14"/>
        <v>5</v>
      </c>
      <c r="BQ21" s="110">
        <f t="shared" si="15"/>
        <v>95.75</v>
      </c>
      <c r="BS21" s="230">
        <f>ROUND((BQ21-72)*0.8,0)</f>
        <v>19</v>
      </c>
    </row>
    <row r="22" spans="1:72" ht="21">
      <c r="A22" s="207">
        <v>19</v>
      </c>
      <c r="B22" s="3" t="s">
        <v>208</v>
      </c>
      <c r="C22" s="3" t="s">
        <v>255</v>
      </c>
      <c r="D22" s="3" t="s">
        <v>6</v>
      </c>
      <c r="E22" s="10">
        <v>25</v>
      </c>
      <c r="F22" s="5">
        <f>E22</f>
        <v>25</v>
      </c>
      <c r="H22" s="26"/>
      <c r="I22" s="27"/>
      <c r="J22" s="107" t="str">
        <f t="shared" si="0"/>
        <v>-</v>
      </c>
      <c r="K22" s="169"/>
      <c r="L22" s="169"/>
      <c r="M22" s="169"/>
      <c r="N22" s="27"/>
      <c r="O22" s="105">
        <f t="shared" si="1"/>
        <v>0</v>
      </c>
      <c r="P22" s="26"/>
      <c r="Q22" s="27"/>
      <c r="R22" s="107" t="str">
        <f t="shared" si="2"/>
        <v>-</v>
      </c>
      <c r="S22" s="169"/>
      <c r="T22" s="169"/>
      <c r="U22" s="169"/>
      <c r="V22" s="27"/>
      <c r="W22" s="105">
        <f t="shared" si="3"/>
        <v>0</v>
      </c>
      <c r="X22" s="26"/>
      <c r="Y22" s="27"/>
      <c r="Z22" s="107" t="str">
        <f t="shared" si="4"/>
        <v>-</v>
      </c>
      <c r="AA22" s="27"/>
      <c r="AB22" s="27"/>
      <c r="AC22" s="27"/>
      <c r="AD22" s="27"/>
      <c r="AE22" s="105">
        <f t="shared" si="5"/>
        <v>0</v>
      </c>
      <c r="AF22" s="26"/>
      <c r="AG22" s="27"/>
      <c r="AH22" s="107" t="str">
        <f t="shared" si="6"/>
        <v>-</v>
      </c>
      <c r="AI22" s="27"/>
      <c r="AJ22" s="27"/>
      <c r="AK22" s="27"/>
      <c r="AL22" s="27"/>
      <c r="AM22" s="105">
        <f t="shared" si="7"/>
        <v>0</v>
      </c>
      <c r="AN22" s="26"/>
      <c r="AO22" s="27"/>
      <c r="AP22" s="107" t="str">
        <f t="shared" si="8"/>
        <v>-</v>
      </c>
      <c r="AQ22" s="27"/>
      <c r="AR22" s="27"/>
      <c r="AS22" s="27"/>
      <c r="AT22" s="27"/>
      <c r="AU22" s="105">
        <f t="shared" si="9"/>
        <v>0</v>
      </c>
      <c r="AV22" s="26"/>
      <c r="AW22" s="27"/>
      <c r="AX22" s="107" t="str">
        <f t="shared" si="10"/>
        <v>-</v>
      </c>
      <c r="AY22" s="27"/>
      <c r="AZ22" s="27"/>
      <c r="BA22" s="27"/>
      <c r="BB22" s="27"/>
      <c r="BC22" s="105">
        <f t="shared" si="11"/>
        <v>0</v>
      </c>
      <c r="BD22" s="26"/>
      <c r="BE22" s="27"/>
      <c r="BF22" s="107" t="str">
        <f t="shared" si="12"/>
        <v>-</v>
      </c>
      <c r="BG22" s="27"/>
      <c r="BH22" s="27"/>
      <c r="BI22" s="27"/>
      <c r="BJ22" s="27"/>
      <c r="BK22" s="105">
        <f t="shared" si="13"/>
        <v>0</v>
      </c>
      <c r="BL22" s="92"/>
      <c r="BO22" s="235">
        <f t="shared" si="14"/>
        <v>0</v>
      </c>
      <c r="BQ22" s="110" t="str">
        <f t="shared" si="15"/>
        <v>-</v>
      </c>
      <c r="BS22" s="230" t="s">
        <v>650</v>
      </c>
    </row>
    <row r="23" spans="1:72" ht="21">
      <c r="A23" s="207">
        <v>20</v>
      </c>
      <c r="B23" s="3" t="s">
        <v>38</v>
      </c>
      <c r="C23" s="3" t="s">
        <v>39</v>
      </c>
      <c r="D23" s="3" t="s">
        <v>6</v>
      </c>
      <c r="E23" s="10" t="s">
        <v>464</v>
      </c>
      <c r="F23" s="5" t="str">
        <f>E23</f>
        <v>W-9</v>
      </c>
      <c r="G23" s="202"/>
      <c r="H23" s="26">
        <v>97</v>
      </c>
      <c r="I23" s="27">
        <v>9</v>
      </c>
      <c r="J23" s="107">
        <f t="shared" si="0"/>
        <v>88</v>
      </c>
      <c r="K23" s="169"/>
      <c r="L23" s="169"/>
      <c r="M23" s="169"/>
      <c r="N23" s="27">
        <v>1</v>
      </c>
      <c r="O23" s="105">
        <f t="shared" si="1"/>
        <v>1</v>
      </c>
      <c r="P23" s="26">
        <v>85</v>
      </c>
      <c r="Q23" s="27">
        <v>9</v>
      </c>
      <c r="R23" s="107">
        <f t="shared" si="2"/>
        <v>76</v>
      </c>
      <c r="S23" s="169" t="s">
        <v>593</v>
      </c>
      <c r="T23" s="169"/>
      <c r="U23" s="169"/>
      <c r="V23" s="27">
        <v>7</v>
      </c>
      <c r="W23" s="105">
        <f t="shared" si="3"/>
        <v>8</v>
      </c>
      <c r="X23" s="26"/>
      <c r="Y23" s="27"/>
      <c r="Z23" s="107" t="str">
        <f t="shared" si="4"/>
        <v>-</v>
      </c>
      <c r="AA23" s="27"/>
      <c r="AB23" s="27"/>
      <c r="AC23" s="27"/>
      <c r="AD23" s="27"/>
      <c r="AE23" s="105">
        <f t="shared" si="5"/>
        <v>8</v>
      </c>
      <c r="AF23" s="26">
        <v>88</v>
      </c>
      <c r="AG23" s="27">
        <v>9</v>
      </c>
      <c r="AH23" s="107">
        <f t="shared" si="6"/>
        <v>79</v>
      </c>
      <c r="AI23" s="27"/>
      <c r="AJ23" s="27"/>
      <c r="AK23" s="27"/>
      <c r="AL23" s="27">
        <v>1</v>
      </c>
      <c r="AM23" s="105">
        <f t="shared" si="7"/>
        <v>9</v>
      </c>
      <c r="AN23" s="26">
        <v>95</v>
      </c>
      <c r="AO23" s="27">
        <v>9</v>
      </c>
      <c r="AP23" s="107">
        <f t="shared" si="8"/>
        <v>86</v>
      </c>
      <c r="AQ23" s="27" t="s">
        <v>565</v>
      </c>
      <c r="AR23" s="27"/>
      <c r="AS23" s="27"/>
      <c r="AT23" s="27">
        <v>1</v>
      </c>
      <c r="AU23" s="105">
        <f t="shared" si="9"/>
        <v>10</v>
      </c>
      <c r="AV23" s="26">
        <v>91</v>
      </c>
      <c r="AW23" s="27">
        <v>9</v>
      </c>
      <c r="AX23" s="107">
        <f t="shared" si="10"/>
        <v>82</v>
      </c>
      <c r="AY23" s="27"/>
      <c r="AZ23" s="27"/>
      <c r="BA23" s="27"/>
      <c r="BB23" s="27">
        <v>1</v>
      </c>
      <c r="BC23" s="105">
        <f t="shared" si="11"/>
        <v>11</v>
      </c>
      <c r="BD23" s="26">
        <v>91</v>
      </c>
      <c r="BE23" s="27">
        <v>9</v>
      </c>
      <c r="BF23" s="107">
        <f t="shared" si="12"/>
        <v>82</v>
      </c>
      <c r="BG23" s="27"/>
      <c r="BH23" s="27"/>
      <c r="BI23" s="27"/>
      <c r="BJ23" s="27">
        <v>1</v>
      </c>
      <c r="BK23" s="105">
        <f t="shared" si="13"/>
        <v>12</v>
      </c>
      <c r="BL23" s="92"/>
      <c r="BN23" s="204" t="s">
        <v>731</v>
      </c>
      <c r="BO23" s="109">
        <f t="shared" si="14"/>
        <v>6</v>
      </c>
      <c r="BQ23" s="110">
        <f t="shared" si="15"/>
        <v>90</v>
      </c>
      <c r="BS23" s="230">
        <f>ROUND((BQ23-72)*0.8,0)</f>
        <v>14</v>
      </c>
    </row>
    <row r="24" spans="1:72" ht="21">
      <c r="A24" s="207">
        <v>21</v>
      </c>
      <c r="B24" s="3" t="s">
        <v>380</v>
      </c>
      <c r="C24" s="3" t="s">
        <v>381</v>
      </c>
      <c r="D24" s="3" t="s">
        <v>458</v>
      </c>
      <c r="E24" s="5">
        <v>25</v>
      </c>
      <c r="F24" s="5">
        <f>E24</f>
        <v>25</v>
      </c>
      <c r="H24" s="26"/>
      <c r="I24" s="27"/>
      <c r="J24" s="107" t="str">
        <f t="shared" si="0"/>
        <v>-</v>
      </c>
      <c r="K24" s="169"/>
      <c r="L24" s="169"/>
      <c r="M24" s="169"/>
      <c r="N24" s="27"/>
      <c r="O24" s="105">
        <f t="shared" si="1"/>
        <v>0</v>
      </c>
      <c r="P24" s="26">
        <v>111</v>
      </c>
      <c r="Q24" s="27">
        <v>25</v>
      </c>
      <c r="R24" s="107">
        <f t="shared" si="2"/>
        <v>86</v>
      </c>
      <c r="S24" s="169"/>
      <c r="T24" s="169"/>
      <c r="U24" s="169"/>
      <c r="V24" s="27">
        <v>1</v>
      </c>
      <c r="W24" s="105">
        <f t="shared" si="3"/>
        <v>1</v>
      </c>
      <c r="X24" s="26"/>
      <c r="Y24" s="27"/>
      <c r="Z24" s="107" t="str">
        <f t="shared" si="4"/>
        <v>-</v>
      </c>
      <c r="AA24" s="27"/>
      <c r="AB24" s="27"/>
      <c r="AC24" s="27"/>
      <c r="AD24" s="27"/>
      <c r="AE24" s="105">
        <f t="shared" si="5"/>
        <v>1</v>
      </c>
      <c r="AF24" s="26">
        <v>108</v>
      </c>
      <c r="AG24" s="27">
        <v>25</v>
      </c>
      <c r="AH24" s="107">
        <f t="shared" si="6"/>
        <v>83</v>
      </c>
      <c r="AI24" s="27"/>
      <c r="AJ24" s="27"/>
      <c r="AK24" s="27"/>
      <c r="AL24" s="27">
        <v>1</v>
      </c>
      <c r="AM24" s="105">
        <f t="shared" si="7"/>
        <v>2</v>
      </c>
      <c r="AN24" s="26"/>
      <c r="AO24" s="27"/>
      <c r="AP24" s="107" t="str">
        <f t="shared" si="8"/>
        <v>-</v>
      </c>
      <c r="AQ24" s="27"/>
      <c r="AR24" s="27"/>
      <c r="AS24" s="27"/>
      <c r="AT24" s="27"/>
      <c r="AU24" s="105">
        <f t="shared" si="9"/>
        <v>2</v>
      </c>
      <c r="AV24" s="26"/>
      <c r="AW24" s="27"/>
      <c r="AX24" s="107" t="str">
        <f t="shared" si="10"/>
        <v>-</v>
      </c>
      <c r="AY24" s="27"/>
      <c r="AZ24" s="27"/>
      <c r="BA24" s="27"/>
      <c r="BB24" s="27"/>
      <c r="BC24" s="105">
        <f t="shared" si="11"/>
        <v>2</v>
      </c>
      <c r="BD24" s="26">
        <v>97</v>
      </c>
      <c r="BE24" s="27">
        <v>25</v>
      </c>
      <c r="BF24" s="107">
        <f t="shared" si="12"/>
        <v>72</v>
      </c>
      <c r="BG24" s="116" t="s">
        <v>588</v>
      </c>
      <c r="BH24" s="27"/>
      <c r="BI24" s="27"/>
      <c r="BJ24" s="27">
        <v>12</v>
      </c>
      <c r="BK24" s="105">
        <f t="shared" si="13"/>
        <v>14</v>
      </c>
      <c r="BL24" s="92"/>
      <c r="BO24" s="109">
        <f t="shared" si="14"/>
        <v>3</v>
      </c>
      <c r="BQ24" s="110">
        <f t="shared" si="15"/>
        <v>105.33333333333333</v>
      </c>
      <c r="BS24" s="230">
        <f>ROUND((BQ24-72)*0.8,0)</f>
        <v>27</v>
      </c>
    </row>
    <row r="25" spans="1:72" ht="21">
      <c r="A25" s="207">
        <v>22</v>
      </c>
      <c r="B25" s="3" t="s">
        <v>41</v>
      </c>
      <c r="C25" s="3" t="s">
        <v>42</v>
      </c>
      <c r="D25" s="3" t="s">
        <v>43</v>
      </c>
      <c r="E25" s="11">
        <v>15</v>
      </c>
      <c r="F25" s="5">
        <f>E25</f>
        <v>15</v>
      </c>
      <c r="H25" s="26"/>
      <c r="I25" s="27"/>
      <c r="J25" s="107" t="str">
        <f t="shared" si="0"/>
        <v>-</v>
      </c>
      <c r="K25" s="169"/>
      <c r="L25" s="169"/>
      <c r="M25" s="169"/>
      <c r="N25" s="27"/>
      <c r="O25" s="105">
        <f t="shared" si="1"/>
        <v>0</v>
      </c>
      <c r="P25" s="26"/>
      <c r="Q25" s="27"/>
      <c r="R25" s="107" t="str">
        <f t="shared" si="2"/>
        <v>-</v>
      </c>
      <c r="S25" s="169"/>
      <c r="T25" s="169"/>
      <c r="U25" s="169"/>
      <c r="V25" s="27"/>
      <c r="W25" s="105">
        <f t="shared" si="3"/>
        <v>0</v>
      </c>
      <c r="X25" s="26"/>
      <c r="Y25" s="27"/>
      <c r="Z25" s="107" t="str">
        <f t="shared" si="4"/>
        <v>-</v>
      </c>
      <c r="AA25" s="27"/>
      <c r="AB25" s="27"/>
      <c r="AC25" s="27"/>
      <c r="AD25" s="27"/>
      <c r="AE25" s="105">
        <f t="shared" si="5"/>
        <v>0</v>
      </c>
      <c r="AF25" s="26"/>
      <c r="AG25" s="27"/>
      <c r="AH25" s="107" t="str">
        <f t="shared" si="6"/>
        <v>-</v>
      </c>
      <c r="AI25" s="27"/>
      <c r="AJ25" s="27"/>
      <c r="AK25" s="27"/>
      <c r="AL25" s="27"/>
      <c r="AM25" s="105">
        <f t="shared" si="7"/>
        <v>0</v>
      </c>
      <c r="AN25" s="26"/>
      <c r="AO25" s="27"/>
      <c r="AP25" s="107" t="str">
        <f t="shared" si="8"/>
        <v>-</v>
      </c>
      <c r="AQ25" s="27"/>
      <c r="AR25" s="27"/>
      <c r="AS25" s="27"/>
      <c r="AT25" s="27"/>
      <c r="AU25" s="105">
        <f t="shared" si="9"/>
        <v>0</v>
      </c>
      <c r="AV25" s="26"/>
      <c r="AW25" s="27"/>
      <c r="AX25" s="107" t="str">
        <f t="shared" si="10"/>
        <v>-</v>
      </c>
      <c r="AY25" s="27"/>
      <c r="AZ25" s="27"/>
      <c r="BA25" s="27"/>
      <c r="BB25" s="27"/>
      <c r="BC25" s="105">
        <f t="shared" si="11"/>
        <v>0</v>
      </c>
      <c r="BD25" s="26"/>
      <c r="BE25" s="27"/>
      <c r="BF25" s="107" t="str">
        <f t="shared" si="12"/>
        <v>-</v>
      </c>
      <c r="BG25" s="27"/>
      <c r="BH25" s="27"/>
      <c r="BI25" s="27"/>
      <c r="BJ25" s="27"/>
      <c r="BK25" s="105">
        <f t="shared" si="13"/>
        <v>0</v>
      </c>
      <c r="BL25" s="92"/>
      <c r="BO25" s="235">
        <f t="shared" si="14"/>
        <v>0</v>
      </c>
      <c r="BQ25" s="110" t="str">
        <f t="shared" si="15"/>
        <v>-</v>
      </c>
      <c r="BS25" s="230" t="s">
        <v>650</v>
      </c>
    </row>
    <row r="26" spans="1:72" ht="21">
      <c r="A26" s="207">
        <v>23</v>
      </c>
      <c r="B26" s="6" t="s">
        <v>44</v>
      </c>
      <c r="C26" s="6" t="s">
        <v>45</v>
      </c>
      <c r="D26" s="6" t="s">
        <v>46</v>
      </c>
      <c r="E26" s="9" t="s">
        <v>465</v>
      </c>
      <c r="F26" s="5" t="str">
        <f>E26</f>
        <v>W-19</v>
      </c>
      <c r="H26" s="26"/>
      <c r="I26" s="27"/>
      <c r="J26" s="107" t="str">
        <f t="shared" si="0"/>
        <v>-</v>
      </c>
      <c r="K26" s="169"/>
      <c r="L26" s="169"/>
      <c r="M26" s="169"/>
      <c r="N26" s="27"/>
      <c r="O26" s="105">
        <f t="shared" si="1"/>
        <v>0</v>
      </c>
      <c r="P26" s="26"/>
      <c r="Q26" s="27"/>
      <c r="R26" s="107" t="str">
        <f t="shared" si="2"/>
        <v>-</v>
      </c>
      <c r="S26" s="169"/>
      <c r="T26" s="169"/>
      <c r="U26" s="169"/>
      <c r="V26" s="27"/>
      <c r="W26" s="105">
        <f t="shared" si="3"/>
        <v>0</v>
      </c>
      <c r="X26" s="26"/>
      <c r="Y26" s="27"/>
      <c r="Z26" s="107" t="str">
        <f t="shared" si="4"/>
        <v>-</v>
      </c>
      <c r="AA26" s="27"/>
      <c r="AB26" s="27"/>
      <c r="AC26" s="27"/>
      <c r="AD26" s="27"/>
      <c r="AE26" s="105">
        <f t="shared" si="5"/>
        <v>0</v>
      </c>
      <c r="AF26" s="26"/>
      <c r="AG26" s="27"/>
      <c r="AH26" s="107" t="str">
        <f t="shared" si="6"/>
        <v>-</v>
      </c>
      <c r="AI26" s="27"/>
      <c r="AJ26" s="27"/>
      <c r="AK26" s="27"/>
      <c r="AL26" s="27"/>
      <c r="AM26" s="105">
        <f t="shared" si="7"/>
        <v>0</v>
      </c>
      <c r="AN26" s="26"/>
      <c r="AO26" s="27"/>
      <c r="AP26" s="107" t="str">
        <f t="shared" si="8"/>
        <v>-</v>
      </c>
      <c r="AQ26" s="27"/>
      <c r="AR26" s="27"/>
      <c r="AS26" s="27"/>
      <c r="AT26" s="27"/>
      <c r="AU26" s="105">
        <f t="shared" si="9"/>
        <v>0</v>
      </c>
      <c r="AV26" s="26"/>
      <c r="AW26" s="27"/>
      <c r="AX26" s="107" t="str">
        <f t="shared" si="10"/>
        <v>-</v>
      </c>
      <c r="AY26" s="27"/>
      <c r="AZ26" s="27"/>
      <c r="BA26" s="27"/>
      <c r="BB26" s="27"/>
      <c r="BC26" s="105">
        <f t="shared" si="11"/>
        <v>0</v>
      </c>
      <c r="BD26" s="26"/>
      <c r="BE26" s="27"/>
      <c r="BF26" s="107" t="str">
        <f t="shared" si="12"/>
        <v>-</v>
      </c>
      <c r="BG26" s="27"/>
      <c r="BH26" s="27"/>
      <c r="BI26" s="27"/>
      <c r="BJ26" s="27"/>
      <c r="BK26" s="105">
        <f t="shared" si="13"/>
        <v>0</v>
      </c>
      <c r="BL26" s="92"/>
      <c r="BO26" s="235">
        <f t="shared" si="14"/>
        <v>0</v>
      </c>
      <c r="BQ26" s="110" t="str">
        <f t="shared" si="15"/>
        <v>-</v>
      </c>
      <c r="BS26" s="230" t="s">
        <v>650</v>
      </c>
    </row>
    <row r="27" spans="1:72" ht="21">
      <c r="A27" s="207">
        <v>24</v>
      </c>
      <c r="B27" s="3" t="s">
        <v>287</v>
      </c>
      <c r="C27" s="3" t="s">
        <v>288</v>
      </c>
      <c r="D27" s="3" t="s">
        <v>459</v>
      </c>
      <c r="E27" s="9">
        <v>20</v>
      </c>
      <c r="F27" s="168" t="s">
        <v>659</v>
      </c>
      <c r="G27" s="202"/>
      <c r="H27" s="26">
        <v>108</v>
      </c>
      <c r="I27" s="27">
        <v>20</v>
      </c>
      <c r="J27" s="107">
        <f t="shared" si="0"/>
        <v>88</v>
      </c>
      <c r="K27" s="169"/>
      <c r="L27" s="169"/>
      <c r="M27" s="169"/>
      <c r="N27" s="27">
        <v>1</v>
      </c>
      <c r="O27" s="105">
        <f t="shared" si="1"/>
        <v>1</v>
      </c>
      <c r="P27" s="26">
        <v>104</v>
      </c>
      <c r="Q27" s="27">
        <v>21</v>
      </c>
      <c r="R27" s="107">
        <f t="shared" si="2"/>
        <v>83</v>
      </c>
      <c r="S27" s="169"/>
      <c r="T27" s="169"/>
      <c r="U27" s="169"/>
      <c r="V27" s="27">
        <v>1</v>
      </c>
      <c r="W27" s="105">
        <f t="shared" si="3"/>
        <v>2</v>
      </c>
      <c r="X27" s="26"/>
      <c r="Y27" s="27"/>
      <c r="Z27" s="107" t="str">
        <f t="shared" si="4"/>
        <v>-</v>
      </c>
      <c r="AA27" s="27"/>
      <c r="AB27" s="27"/>
      <c r="AC27" s="27"/>
      <c r="AD27" s="27"/>
      <c r="AE27" s="105">
        <f t="shared" si="5"/>
        <v>2</v>
      </c>
      <c r="AF27" s="26">
        <v>102</v>
      </c>
      <c r="AG27" s="27">
        <v>21</v>
      </c>
      <c r="AH27" s="107">
        <f t="shared" si="6"/>
        <v>81</v>
      </c>
      <c r="AI27" s="27"/>
      <c r="AJ27" s="27"/>
      <c r="AK27" s="27"/>
      <c r="AL27" s="27">
        <v>1</v>
      </c>
      <c r="AM27" s="105">
        <f t="shared" si="7"/>
        <v>3</v>
      </c>
      <c r="AN27" s="26">
        <v>91</v>
      </c>
      <c r="AO27" s="27">
        <v>21</v>
      </c>
      <c r="AP27" s="222">
        <f t="shared" si="8"/>
        <v>70</v>
      </c>
      <c r="AQ27" s="27" t="s">
        <v>590</v>
      </c>
      <c r="AR27" s="27"/>
      <c r="AS27" s="27"/>
      <c r="AT27" s="27">
        <v>13</v>
      </c>
      <c r="AU27" s="105">
        <f t="shared" si="9"/>
        <v>16</v>
      </c>
      <c r="AV27" s="26">
        <v>100</v>
      </c>
      <c r="AW27" s="27">
        <v>19</v>
      </c>
      <c r="AX27" s="107">
        <f t="shared" si="10"/>
        <v>81</v>
      </c>
      <c r="AY27" s="27" t="s">
        <v>687</v>
      </c>
      <c r="AZ27" s="27"/>
      <c r="BA27" s="27"/>
      <c r="BB27" s="27">
        <v>1</v>
      </c>
      <c r="BC27" s="105">
        <f t="shared" si="11"/>
        <v>17</v>
      </c>
      <c r="BD27" s="26">
        <v>97</v>
      </c>
      <c r="BE27" s="27">
        <v>19</v>
      </c>
      <c r="BF27" s="107">
        <f t="shared" si="12"/>
        <v>78</v>
      </c>
      <c r="BG27" s="27"/>
      <c r="BH27" s="27"/>
      <c r="BI27" s="27"/>
      <c r="BJ27" s="27">
        <v>1</v>
      </c>
      <c r="BK27" s="105">
        <f t="shared" si="13"/>
        <v>18</v>
      </c>
      <c r="BL27" s="92"/>
      <c r="BN27" s="204" t="s">
        <v>650</v>
      </c>
      <c r="BO27" s="109">
        <f t="shared" si="14"/>
        <v>6</v>
      </c>
      <c r="BQ27" s="110">
        <f t="shared" si="15"/>
        <v>98.8</v>
      </c>
      <c r="BS27" s="230">
        <f>ROUND((BQ27-72)*0.8,0)</f>
        <v>21</v>
      </c>
    </row>
    <row r="28" spans="1:72" ht="21">
      <c r="A28" s="207">
        <v>25</v>
      </c>
      <c r="B28" s="3" t="s">
        <v>206</v>
      </c>
      <c r="C28" s="3" t="s">
        <v>207</v>
      </c>
      <c r="D28" s="3" t="s">
        <v>262</v>
      </c>
      <c r="E28" s="5">
        <v>12</v>
      </c>
      <c r="F28" s="5">
        <f>E28</f>
        <v>12</v>
      </c>
      <c r="G28" s="202"/>
      <c r="H28" s="29">
        <v>89</v>
      </c>
      <c r="I28" s="30">
        <v>12</v>
      </c>
      <c r="J28" s="108">
        <f t="shared" si="0"/>
        <v>77</v>
      </c>
      <c r="K28" s="169">
        <v>1</v>
      </c>
      <c r="L28" s="169"/>
      <c r="M28" s="169"/>
      <c r="N28" s="30">
        <v>6</v>
      </c>
      <c r="O28" s="105">
        <f t="shared" si="1"/>
        <v>6</v>
      </c>
      <c r="P28" s="29"/>
      <c r="Q28" s="30"/>
      <c r="R28" s="107" t="str">
        <f t="shared" si="2"/>
        <v>-</v>
      </c>
      <c r="S28" s="169"/>
      <c r="T28" s="169"/>
      <c r="U28" s="169"/>
      <c r="V28" s="30"/>
      <c r="W28" s="105">
        <f t="shared" si="3"/>
        <v>6</v>
      </c>
      <c r="X28" s="29"/>
      <c r="Y28" s="30"/>
      <c r="Z28" s="108" t="str">
        <f t="shared" si="4"/>
        <v>-</v>
      </c>
      <c r="AA28" s="30"/>
      <c r="AB28" s="30"/>
      <c r="AC28" s="30"/>
      <c r="AD28" s="30"/>
      <c r="AE28" s="105">
        <f t="shared" si="5"/>
        <v>6</v>
      </c>
      <c r="AF28" s="29">
        <v>87</v>
      </c>
      <c r="AG28" s="30">
        <v>12</v>
      </c>
      <c r="AH28" s="108">
        <f t="shared" si="6"/>
        <v>75</v>
      </c>
      <c r="AI28" s="30"/>
      <c r="AJ28" s="30"/>
      <c r="AK28" s="30"/>
      <c r="AL28" s="30">
        <v>6</v>
      </c>
      <c r="AM28" s="105">
        <f t="shared" si="7"/>
        <v>12</v>
      </c>
      <c r="AN28" s="29">
        <v>90</v>
      </c>
      <c r="AO28" s="30">
        <v>12</v>
      </c>
      <c r="AP28" s="108">
        <f t="shared" si="8"/>
        <v>78</v>
      </c>
      <c r="AQ28" s="30"/>
      <c r="AR28" s="30"/>
      <c r="AS28" s="30"/>
      <c r="AT28" s="30">
        <v>5</v>
      </c>
      <c r="AU28" s="105">
        <f t="shared" si="9"/>
        <v>17</v>
      </c>
      <c r="AV28" s="29"/>
      <c r="AW28" s="30"/>
      <c r="AX28" s="108"/>
      <c r="AY28" s="30"/>
      <c r="AZ28" s="30"/>
      <c r="BA28" s="30"/>
      <c r="BB28" s="30"/>
      <c r="BC28" s="105">
        <f t="shared" si="11"/>
        <v>17</v>
      </c>
      <c r="BD28" s="29"/>
      <c r="BE28" s="30"/>
      <c r="BF28" s="108" t="str">
        <f t="shared" si="12"/>
        <v>-</v>
      </c>
      <c r="BG28" s="30"/>
      <c r="BH28" s="30"/>
      <c r="BI28" s="30"/>
      <c r="BJ28" s="30"/>
      <c r="BK28" s="105">
        <f t="shared" si="13"/>
        <v>17</v>
      </c>
      <c r="BL28" s="92"/>
      <c r="BO28" s="109">
        <f t="shared" si="14"/>
        <v>3</v>
      </c>
      <c r="BQ28" s="110">
        <f t="shared" si="15"/>
        <v>88.5</v>
      </c>
      <c r="BS28" s="230">
        <f>ROUND((BQ28-72)*0.8,0)</f>
        <v>13</v>
      </c>
    </row>
    <row r="29" spans="1:72" ht="21">
      <c r="A29" s="207">
        <v>26</v>
      </c>
      <c r="B29" s="3" t="s">
        <v>257</v>
      </c>
      <c r="C29" s="3" t="s">
        <v>258</v>
      </c>
      <c r="D29" s="3" t="s">
        <v>259</v>
      </c>
      <c r="E29" s="5">
        <v>26</v>
      </c>
      <c r="F29" s="5">
        <f>E29</f>
        <v>26</v>
      </c>
      <c r="H29" s="26"/>
      <c r="I29" s="27"/>
      <c r="J29" s="107" t="str">
        <f t="shared" si="0"/>
        <v>-</v>
      </c>
      <c r="K29" s="169"/>
      <c r="L29" s="169"/>
      <c r="M29" s="169"/>
      <c r="N29" s="27"/>
      <c r="O29" s="105">
        <f t="shared" si="1"/>
        <v>0</v>
      </c>
      <c r="P29" s="26"/>
      <c r="Q29" s="27"/>
      <c r="R29" s="107" t="str">
        <f t="shared" si="2"/>
        <v>-</v>
      </c>
      <c r="S29" s="169"/>
      <c r="T29" s="169"/>
      <c r="U29" s="169"/>
      <c r="V29" s="27"/>
      <c r="W29" s="105">
        <f t="shared" si="3"/>
        <v>0</v>
      </c>
      <c r="X29" s="26"/>
      <c r="Y29" s="27"/>
      <c r="Z29" s="107" t="str">
        <f t="shared" si="4"/>
        <v>-</v>
      </c>
      <c r="AA29" s="27"/>
      <c r="AB29" s="27"/>
      <c r="AC29" s="27"/>
      <c r="AD29" s="27"/>
      <c r="AE29" s="105">
        <f t="shared" si="5"/>
        <v>0</v>
      </c>
      <c r="AF29" s="26"/>
      <c r="AG29" s="27"/>
      <c r="AH29" s="107" t="str">
        <f t="shared" si="6"/>
        <v>-</v>
      </c>
      <c r="AI29" s="27"/>
      <c r="AJ29" s="27"/>
      <c r="AK29" s="27"/>
      <c r="AL29" s="27"/>
      <c r="AM29" s="105">
        <f t="shared" si="7"/>
        <v>0</v>
      </c>
      <c r="AN29" s="26"/>
      <c r="AO29" s="27"/>
      <c r="AP29" s="107" t="str">
        <f t="shared" si="8"/>
        <v>-</v>
      </c>
      <c r="AQ29" s="27"/>
      <c r="AR29" s="27"/>
      <c r="AS29" s="27"/>
      <c r="AT29" s="27"/>
      <c r="AU29" s="105">
        <f t="shared" si="9"/>
        <v>0</v>
      </c>
      <c r="AV29" s="26"/>
      <c r="AW29" s="27"/>
      <c r="AX29" s="107" t="str">
        <f t="shared" ref="AX29:AX55" si="17">IF(AV29="","-",IFERROR(AV29-AW29,"-"))</f>
        <v>-</v>
      </c>
      <c r="AY29" s="27"/>
      <c r="AZ29" s="27"/>
      <c r="BA29" s="27"/>
      <c r="BB29" s="27"/>
      <c r="BC29" s="105">
        <f t="shared" si="11"/>
        <v>0</v>
      </c>
      <c r="BD29" s="26"/>
      <c r="BE29" s="27"/>
      <c r="BF29" s="107" t="str">
        <f t="shared" si="12"/>
        <v>-</v>
      </c>
      <c r="BG29" s="27"/>
      <c r="BH29" s="27"/>
      <c r="BI29" s="27"/>
      <c r="BJ29" s="27"/>
      <c r="BK29" s="105">
        <f t="shared" si="13"/>
        <v>0</v>
      </c>
      <c r="BL29" s="92"/>
      <c r="BO29" s="235">
        <f t="shared" si="14"/>
        <v>0</v>
      </c>
      <c r="BQ29" s="110" t="str">
        <f t="shared" si="15"/>
        <v>-</v>
      </c>
      <c r="BS29" s="230" t="s">
        <v>650</v>
      </c>
    </row>
    <row r="30" spans="1:72" ht="21">
      <c r="A30" s="207">
        <v>27</v>
      </c>
      <c r="B30" s="6" t="s">
        <v>558</v>
      </c>
      <c r="C30" s="6" t="s">
        <v>559</v>
      </c>
      <c r="D30" s="6" t="s">
        <v>560</v>
      </c>
      <c r="E30" s="9" t="s">
        <v>579</v>
      </c>
      <c r="F30" s="168">
        <v>34</v>
      </c>
      <c r="G30" s="202"/>
      <c r="H30" s="231">
        <v>132</v>
      </c>
      <c r="I30" s="232" t="s">
        <v>562</v>
      </c>
      <c r="J30" s="108" t="str">
        <f t="shared" si="0"/>
        <v>-</v>
      </c>
      <c r="K30" s="169"/>
      <c r="L30" s="169"/>
      <c r="M30" s="169"/>
      <c r="N30" s="232"/>
      <c r="O30" s="105">
        <f t="shared" si="1"/>
        <v>0</v>
      </c>
      <c r="P30" s="231"/>
      <c r="Q30" s="232"/>
      <c r="R30" s="107" t="str">
        <f t="shared" si="2"/>
        <v>-</v>
      </c>
      <c r="S30" s="169"/>
      <c r="T30" s="169"/>
      <c r="U30" s="169"/>
      <c r="V30" s="232"/>
      <c r="W30" s="105">
        <f t="shared" si="3"/>
        <v>0</v>
      </c>
      <c r="X30" s="231"/>
      <c r="Y30" s="232"/>
      <c r="Z30" s="108" t="str">
        <f t="shared" si="4"/>
        <v>-</v>
      </c>
      <c r="AA30" s="232"/>
      <c r="AB30" s="232"/>
      <c r="AC30" s="232"/>
      <c r="AD30" s="232"/>
      <c r="AE30" s="105">
        <f t="shared" si="5"/>
        <v>0</v>
      </c>
      <c r="AF30" s="231">
        <v>118</v>
      </c>
      <c r="AG30" s="232" t="s">
        <v>579</v>
      </c>
      <c r="AH30" s="108" t="str">
        <f t="shared" si="6"/>
        <v>-</v>
      </c>
      <c r="AI30" s="232"/>
      <c r="AJ30" s="232"/>
      <c r="AK30" s="232"/>
      <c r="AL30" s="232"/>
      <c r="AM30" s="105">
        <f t="shared" si="7"/>
        <v>0</v>
      </c>
      <c r="AN30" s="231"/>
      <c r="AO30" s="232"/>
      <c r="AP30" s="108" t="str">
        <f t="shared" si="8"/>
        <v>-</v>
      </c>
      <c r="AQ30" s="232"/>
      <c r="AR30" s="232"/>
      <c r="AS30" s="232"/>
      <c r="AT30" s="232"/>
      <c r="AU30" s="105">
        <f t="shared" si="9"/>
        <v>0</v>
      </c>
      <c r="AV30" s="231"/>
      <c r="AW30" s="232"/>
      <c r="AX30" s="108" t="str">
        <f t="shared" si="17"/>
        <v>-</v>
      </c>
      <c r="AY30" s="232"/>
      <c r="AZ30" s="232"/>
      <c r="BA30" s="232"/>
      <c r="BB30" s="232"/>
      <c r="BC30" s="105">
        <f t="shared" si="11"/>
        <v>0</v>
      </c>
      <c r="BD30" s="231"/>
      <c r="BE30" s="232"/>
      <c r="BF30" s="108" t="str">
        <f t="shared" si="12"/>
        <v>-</v>
      </c>
      <c r="BG30" s="232"/>
      <c r="BH30" s="232"/>
      <c r="BI30" s="232"/>
      <c r="BJ30" s="232"/>
      <c r="BK30" s="105">
        <f t="shared" si="13"/>
        <v>0</v>
      </c>
      <c r="BL30" s="92"/>
      <c r="BO30" s="109">
        <f t="shared" si="14"/>
        <v>2</v>
      </c>
      <c r="BQ30" s="110">
        <f t="shared" si="15"/>
        <v>118</v>
      </c>
      <c r="BS30" s="230">
        <v>36</v>
      </c>
      <c r="BT30" s="204" t="s">
        <v>733</v>
      </c>
    </row>
    <row r="31" spans="1:72" ht="21">
      <c r="A31" s="207">
        <v>28</v>
      </c>
      <c r="B31" s="3" t="s">
        <v>329</v>
      </c>
      <c r="C31" s="3" t="s">
        <v>330</v>
      </c>
      <c r="D31" s="3" t="s">
        <v>26</v>
      </c>
      <c r="E31" s="5">
        <v>6</v>
      </c>
      <c r="F31" s="5">
        <f>E31</f>
        <v>6</v>
      </c>
      <c r="G31" s="202"/>
      <c r="H31" s="26">
        <v>87</v>
      </c>
      <c r="I31" s="27">
        <v>6</v>
      </c>
      <c r="J31" s="107">
        <f t="shared" si="0"/>
        <v>81</v>
      </c>
      <c r="K31" s="169"/>
      <c r="L31" s="169"/>
      <c r="M31" s="169"/>
      <c r="N31" s="27">
        <v>1</v>
      </c>
      <c r="O31" s="105">
        <f t="shared" si="1"/>
        <v>1</v>
      </c>
      <c r="P31" s="26"/>
      <c r="Q31" s="27"/>
      <c r="R31" s="107" t="str">
        <f t="shared" si="2"/>
        <v>-</v>
      </c>
      <c r="S31" s="169"/>
      <c r="T31" s="169"/>
      <c r="U31" s="169"/>
      <c r="V31" s="27"/>
      <c r="W31" s="105">
        <f t="shared" si="3"/>
        <v>1</v>
      </c>
      <c r="X31" s="26"/>
      <c r="Y31" s="27"/>
      <c r="Z31" s="107" t="str">
        <f t="shared" si="4"/>
        <v>-</v>
      </c>
      <c r="AA31" s="27"/>
      <c r="AB31" s="27"/>
      <c r="AC31" s="27"/>
      <c r="AD31" s="27"/>
      <c r="AE31" s="105">
        <f t="shared" si="5"/>
        <v>1</v>
      </c>
      <c r="AF31" s="26">
        <v>81</v>
      </c>
      <c r="AG31" s="27">
        <v>6</v>
      </c>
      <c r="AH31" s="107">
        <f t="shared" si="6"/>
        <v>75</v>
      </c>
      <c r="AI31" s="27" t="s">
        <v>629</v>
      </c>
      <c r="AJ31" s="27" t="s">
        <v>613</v>
      </c>
      <c r="AK31" s="27" t="s">
        <v>565</v>
      </c>
      <c r="AL31" s="27">
        <v>7</v>
      </c>
      <c r="AM31" s="105">
        <f t="shared" si="7"/>
        <v>8</v>
      </c>
      <c r="AN31" s="26">
        <v>87</v>
      </c>
      <c r="AO31" s="27">
        <v>6</v>
      </c>
      <c r="AP31" s="107">
        <f t="shared" si="8"/>
        <v>81</v>
      </c>
      <c r="AQ31" s="27" t="s">
        <v>653</v>
      </c>
      <c r="AR31" s="27"/>
      <c r="AS31" s="27"/>
      <c r="AT31" s="27">
        <v>2</v>
      </c>
      <c r="AU31" s="105">
        <f t="shared" si="9"/>
        <v>10</v>
      </c>
      <c r="AV31" s="29">
        <v>83</v>
      </c>
      <c r="AW31" s="30">
        <v>6</v>
      </c>
      <c r="AX31" s="108">
        <f t="shared" si="17"/>
        <v>77</v>
      </c>
      <c r="AY31" s="30" t="s">
        <v>686</v>
      </c>
      <c r="AZ31" s="30" t="s">
        <v>587</v>
      </c>
      <c r="BA31" s="30"/>
      <c r="BB31" s="27">
        <v>5</v>
      </c>
      <c r="BC31" s="105">
        <f t="shared" si="11"/>
        <v>15</v>
      </c>
      <c r="BD31" s="26"/>
      <c r="BE31" s="27"/>
      <c r="BF31" s="107" t="str">
        <f t="shared" si="12"/>
        <v>-</v>
      </c>
      <c r="BG31" s="27"/>
      <c r="BH31" s="27"/>
      <c r="BI31" s="27"/>
      <c r="BJ31" s="27"/>
      <c r="BK31" s="105">
        <f t="shared" si="13"/>
        <v>15</v>
      </c>
      <c r="BL31" s="91"/>
      <c r="BO31" s="109">
        <f t="shared" si="14"/>
        <v>4</v>
      </c>
      <c r="BQ31" s="110">
        <f t="shared" si="15"/>
        <v>83.666666666666671</v>
      </c>
      <c r="BS31" s="230">
        <f>ROUND((BQ31-72)*0.8,0)</f>
        <v>9</v>
      </c>
    </row>
    <row r="32" spans="1:72" ht="21">
      <c r="A32" s="207">
        <v>29</v>
      </c>
      <c r="B32" s="3" t="s">
        <v>51</v>
      </c>
      <c r="C32" s="3" t="s">
        <v>52</v>
      </c>
      <c r="D32" s="3" t="s">
        <v>53</v>
      </c>
      <c r="E32" s="5">
        <v>11</v>
      </c>
      <c r="F32" s="170" t="s">
        <v>630</v>
      </c>
      <c r="G32" s="202"/>
      <c r="H32" s="26">
        <v>87</v>
      </c>
      <c r="I32" s="27">
        <v>11</v>
      </c>
      <c r="J32" s="107">
        <f t="shared" si="0"/>
        <v>76</v>
      </c>
      <c r="K32" s="169">
        <v>1</v>
      </c>
      <c r="L32" s="169"/>
      <c r="M32" s="169"/>
      <c r="N32" s="27">
        <v>10</v>
      </c>
      <c r="O32" s="105">
        <f t="shared" si="1"/>
        <v>10</v>
      </c>
      <c r="P32" s="26">
        <v>80</v>
      </c>
      <c r="Q32" s="27">
        <v>11</v>
      </c>
      <c r="R32" s="107">
        <f t="shared" si="2"/>
        <v>69</v>
      </c>
      <c r="S32" s="169"/>
      <c r="T32" s="169"/>
      <c r="U32" s="169"/>
      <c r="V32" s="27">
        <v>12</v>
      </c>
      <c r="W32" s="105">
        <f t="shared" si="3"/>
        <v>22</v>
      </c>
      <c r="X32" s="26"/>
      <c r="Y32" s="27"/>
      <c r="Z32" s="107" t="str">
        <f t="shared" si="4"/>
        <v>-</v>
      </c>
      <c r="AA32" s="27"/>
      <c r="AB32" s="27"/>
      <c r="AC32" s="27"/>
      <c r="AD32" s="27"/>
      <c r="AE32" s="105">
        <f t="shared" si="5"/>
        <v>22</v>
      </c>
      <c r="AF32" s="219">
        <v>78</v>
      </c>
      <c r="AG32" s="27">
        <v>11</v>
      </c>
      <c r="AH32" s="55">
        <f t="shared" si="6"/>
        <v>67</v>
      </c>
      <c r="AI32" s="27" t="s">
        <v>590</v>
      </c>
      <c r="AJ32" s="27" t="s">
        <v>566</v>
      </c>
      <c r="AK32" s="27"/>
      <c r="AL32" s="27">
        <v>15</v>
      </c>
      <c r="AM32" s="105">
        <f t="shared" si="7"/>
        <v>37</v>
      </c>
      <c r="AN32" s="26">
        <v>87</v>
      </c>
      <c r="AO32" s="27">
        <v>7</v>
      </c>
      <c r="AP32" s="107">
        <f t="shared" si="8"/>
        <v>80</v>
      </c>
      <c r="AQ32" s="27" t="s">
        <v>563</v>
      </c>
      <c r="AR32" s="27"/>
      <c r="AS32" s="27"/>
      <c r="AT32" s="27">
        <v>4</v>
      </c>
      <c r="AU32" s="105">
        <f t="shared" si="9"/>
        <v>41</v>
      </c>
      <c r="AV32" s="26">
        <v>87</v>
      </c>
      <c r="AW32" s="27">
        <v>7</v>
      </c>
      <c r="AX32" s="107">
        <f t="shared" si="17"/>
        <v>80</v>
      </c>
      <c r="AY32" s="27" t="s">
        <v>687</v>
      </c>
      <c r="AZ32" s="27"/>
      <c r="BA32" s="27"/>
      <c r="BB32" s="27">
        <v>1</v>
      </c>
      <c r="BC32" s="105">
        <f t="shared" si="11"/>
        <v>42</v>
      </c>
      <c r="BD32" s="26">
        <v>84</v>
      </c>
      <c r="BE32" s="27">
        <v>7</v>
      </c>
      <c r="BF32" s="107">
        <f t="shared" si="12"/>
        <v>77</v>
      </c>
      <c r="BG32" s="27"/>
      <c r="BH32" s="27"/>
      <c r="BI32" s="27" t="s">
        <v>565</v>
      </c>
      <c r="BJ32" s="27">
        <v>1</v>
      </c>
      <c r="BK32" s="105">
        <f t="shared" si="13"/>
        <v>43</v>
      </c>
      <c r="BL32" s="92"/>
      <c r="BN32" s="204" t="s">
        <v>731</v>
      </c>
      <c r="BO32" s="109">
        <f t="shared" si="14"/>
        <v>6</v>
      </c>
      <c r="BQ32" s="110">
        <f t="shared" si="15"/>
        <v>83.2</v>
      </c>
      <c r="BS32" s="230">
        <f>ROUND((BQ32-72)*0.8*0.8,0)</f>
        <v>7</v>
      </c>
      <c r="BT32" s="204" t="s">
        <v>726</v>
      </c>
    </row>
    <row r="33" spans="1:72" ht="21">
      <c r="A33" s="207">
        <v>30</v>
      </c>
      <c r="B33" s="6" t="s">
        <v>121</v>
      </c>
      <c r="C33" s="6" t="s">
        <v>122</v>
      </c>
      <c r="D33" s="6" t="s">
        <v>123</v>
      </c>
      <c r="E33" s="9">
        <v>15</v>
      </c>
      <c r="F33" s="168">
        <v>14</v>
      </c>
      <c r="G33" s="202"/>
      <c r="H33" s="26">
        <v>89</v>
      </c>
      <c r="I33" s="27">
        <v>15</v>
      </c>
      <c r="J33" s="222">
        <f t="shared" si="0"/>
        <v>74</v>
      </c>
      <c r="K33" s="169"/>
      <c r="L33" s="169"/>
      <c r="M33" s="169"/>
      <c r="N33" s="27">
        <v>13</v>
      </c>
      <c r="O33" s="105">
        <f t="shared" si="1"/>
        <v>13</v>
      </c>
      <c r="P33" s="26"/>
      <c r="Q33" s="27"/>
      <c r="R33" s="107" t="str">
        <f t="shared" si="2"/>
        <v>-</v>
      </c>
      <c r="S33" s="169"/>
      <c r="T33" s="169"/>
      <c r="U33" s="169"/>
      <c r="V33" s="27"/>
      <c r="W33" s="105">
        <f t="shared" si="3"/>
        <v>13</v>
      </c>
      <c r="X33" s="26"/>
      <c r="Y33" s="27"/>
      <c r="Z33" s="107" t="str">
        <f t="shared" si="4"/>
        <v>-</v>
      </c>
      <c r="AA33" s="27"/>
      <c r="AB33" s="27"/>
      <c r="AC33" s="27"/>
      <c r="AD33" s="27"/>
      <c r="AE33" s="105">
        <f t="shared" si="5"/>
        <v>13</v>
      </c>
      <c r="AF33" s="26"/>
      <c r="AG33" s="27"/>
      <c r="AH33" s="107" t="str">
        <f t="shared" si="6"/>
        <v>-</v>
      </c>
      <c r="AI33" s="27"/>
      <c r="AJ33" s="27"/>
      <c r="AK33" s="27"/>
      <c r="AL33" s="27"/>
      <c r="AM33" s="105">
        <f t="shared" si="7"/>
        <v>13</v>
      </c>
      <c r="AN33" s="26"/>
      <c r="AO33" s="27"/>
      <c r="AP33" s="107" t="str">
        <f t="shared" si="8"/>
        <v>-</v>
      </c>
      <c r="AQ33" s="27"/>
      <c r="AR33" s="27"/>
      <c r="AS33" s="27"/>
      <c r="AT33" s="27"/>
      <c r="AU33" s="105">
        <f t="shared" si="9"/>
        <v>13</v>
      </c>
      <c r="AV33" s="26"/>
      <c r="AW33" s="27"/>
      <c r="AX33" s="107" t="str">
        <f t="shared" si="17"/>
        <v>-</v>
      </c>
      <c r="AY33" s="27"/>
      <c r="AZ33" s="27"/>
      <c r="BA33" s="27"/>
      <c r="BB33" s="27"/>
      <c r="BC33" s="105">
        <f t="shared" si="11"/>
        <v>13</v>
      </c>
      <c r="BD33" s="26"/>
      <c r="BE33" s="27"/>
      <c r="BF33" s="107" t="str">
        <f t="shared" si="12"/>
        <v>-</v>
      </c>
      <c r="BG33" s="27"/>
      <c r="BH33" s="27"/>
      <c r="BI33" s="27"/>
      <c r="BJ33" s="27"/>
      <c r="BK33" s="105">
        <f t="shared" si="13"/>
        <v>13</v>
      </c>
      <c r="BL33" s="92"/>
      <c r="BO33" s="235">
        <f t="shared" si="14"/>
        <v>1</v>
      </c>
      <c r="BQ33" s="110" t="str">
        <f t="shared" si="15"/>
        <v>-</v>
      </c>
      <c r="BS33" s="230" t="s">
        <v>650</v>
      </c>
    </row>
    <row r="34" spans="1:72" ht="21">
      <c r="A34" s="207">
        <v>31</v>
      </c>
      <c r="B34" s="6" t="s">
        <v>54</v>
      </c>
      <c r="C34" s="6" t="s">
        <v>55</v>
      </c>
      <c r="D34" s="6" t="s">
        <v>56</v>
      </c>
      <c r="E34" s="5" t="s">
        <v>466</v>
      </c>
      <c r="F34" s="170" t="s">
        <v>595</v>
      </c>
      <c r="G34" s="202"/>
      <c r="H34" s="26">
        <v>115</v>
      </c>
      <c r="I34" s="27">
        <v>25</v>
      </c>
      <c r="J34" s="107">
        <f t="shared" si="0"/>
        <v>90</v>
      </c>
      <c r="K34" s="169"/>
      <c r="L34" s="169"/>
      <c r="M34" s="169"/>
      <c r="N34" s="27">
        <v>1</v>
      </c>
      <c r="O34" s="105">
        <f t="shared" si="1"/>
        <v>1</v>
      </c>
      <c r="P34" s="26">
        <v>111</v>
      </c>
      <c r="Q34" s="27">
        <v>27</v>
      </c>
      <c r="R34" s="107">
        <f t="shared" si="2"/>
        <v>84</v>
      </c>
      <c r="S34" s="169"/>
      <c r="T34" s="169"/>
      <c r="U34" s="169"/>
      <c r="V34" s="27">
        <v>1</v>
      </c>
      <c r="W34" s="105">
        <f t="shared" si="3"/>
        <v>2</v>
      </c>
      <c r="X34" s="26"/>
      <c r="Y34" s="27"/>
      <c r="Z34" s="107" t="str">
        <f t="shared" si="4"/>
        <v>-</v>
      </c>
      <c r="AA34" s="27"/>
      <c r="AB34" s="27"/>
      <c r="AC34" s="27"/>
      <c r="AD34" s="27"/>
      <c r="AE34" s="105">
        <f t="shared" si="5"/>
        <v>2</v>
      </c>
      <c r="AF34" s="26">
        <v>98</v>
      </c>
      <c r="AG34" s="27">
        <v>27</v>
      </c>
      <c r="AH34" s="107">
        <f t="shared" si="6"/>
        <v>71</v>
      </c>
      <c r="AI34" s="27"/>
      <c r="AJ34" s="27"/>
      <c r="AK34" s="27"/>
      <c r="AL34" s="27">
        <v>12</v>
      </c>
      <c r="AM34" s="105">
        <f t="shared" si="7"/>
        <v>14</v>
      </c>
      <c r="AN34" s="26">
        <v>108</v>
      </c>
      <c r="AO34" s="27">
        <v>27</v>
      </c>
      <c r="AP34" s="107">
        <f t="shared" si="8"/>
        <v>81</v>
      </c>
      <c r="AQ34" s="27"/>
      <c r="AR34" s="27"/>
      <c r="AS34" s="27"/>
      <c r="AT34" s="27">
        <v>1</v>
      </c>
      <c r="AU34" s="105">
        <f t="shared" si="9"/>
        <v>15</v>
      </c>
      <c r="AV34" s="26">
        <v>108</v>
      </c>
      <c r="AW34" s="27">
        <v>27</v>
      </c>
      <c r="AX34" s="107">
        <f t="shared" si="17"/>
        <v>81</v>
      </c>
      <c r="AY34" s="27"/>
      <c r="AZ34" s="27"/>
      <c r="BA34" s="27"/>
      <c r="BB34" s="27">
        <v>1</v>
      </c>
      <c r="BC34" s="105">
        <f t="shared" si="11"/>
        <v>16</v>
      </c>
      <c r="BD34" s="26">
        <v>104</v>
      </c>
      <c r="BE34" s="27">
        <v>27</v>
      </c>
      <c r="BF34" s="107">
        <f t="shared" si="12"/>
        <v>77</v>
      </c>
      <c r="BG34" s="27"/>
      <c r="BH34" s="27" t="s">
        <v>567</v>
      </c>
      <c r="BI34" s="27"/>
      <c r="BJ34" s="27">
        <v>1</v>
      </c>
      <c r="BK34" s="105">
        <f t="shared" si="13"/>
        <v>17</v>
      </c>
      <c r="BL34" s="92"/>
      <c r="BN34" s="204" t="s">
        <v>650</v>
      </c>
      <c r="BO34" s="109">
        <f t="shared" si="14"/>
        <v>6</v>
      </c>
      <c r="BQ34" s="110">
        <f t="shared" si="15"/>
        <v>105.8</v>
      </c>
      <c r="BS34" s="230">
        <f>ROUND((BQ34-72)*0.8,0)</f>
        <v>27</v>
      </c>
    </row>
    <row r="35" spans="1:72" ht="21">
      <c r="A35" s="207">
        <v>32</v>
      </c>
      <c r="B35" s="3" t="s">
        <v>460</v>
      </c>
      <c r="C35" s="3" t="s">
        <v>323</v>
      </c>
      <c r="D35" s="3" t="s">
        <v>461</v>
      </c>
      <c r="E35" s="9">
        <v>22</v>
      </c>
      <c r="F35" s="5">
        <f>E35</f>
        <v>22</v>
      </c>
      <c r="H35" s="26"/>
      <c r="I35" s="27"/>
      <c r="J35" s="107" t="str">
        <f t="shared" si="0"/>
        <v>-</v>
      </c>
      <c r="K35" s="169"/>
      <c r="L35" s="169"/>
      <c r="M35" s="169"/>
      <c r="N35" s="27"/>
      <c r="O35" s="105">
        <f t="shared" si="1"/>
        <v>0</v>
      </c>
      <c r="P35" s="26"/>
      <c r="Q35" s="27"/>
      <c r="R35" s="107" t="str">
        <f t="shared" si="2"/>
        <v>-</v>
      </c>
      <c r="S35" s="169"/>
      <c r="T35" s="169"/>
      <c r="U35" s="169"/>
      <c r="V35" s="27"/>
      <c r="W35" s="105">
        <f t="shared" si="3"/>
        <v>0</v>
      </c>
      <c r="X35" s="26"/>
      <c r="Y35" s="27"/>
      <c r="Z35" s="107" t="str">
        <f t="shared" si="4"/>
        <v>-</v>
      </c>
      <c r="AA35" s="27"/>
      <c r="AB35" s="27"/>
      <c r="AC35" s="27"/>
      <c r="AD35" s="27"/>
      <c r="AE35" s="105">
        <f t="shared" si="5"/>
        <v>0</v>
      </c>
      <c r="AF35" s="26"/>
      <c r="AG35" s="27"/>
      <c r="AH35" s="107" t="str">
        <f t="shared" si="6"/>
        <v>-</v>
      </c>
      <c r="AI35" s="27"/>
      <c r="AJ35" s="27"/>
      <c r="AK35" s="27"/>
      <c r="AL35" s="27"/>
      <c r="AM35" s="105">
        <f t="shared" si="7"/>
        <v>0</v>
      </c>
      <c r="AN35" s="26"/>
      <c r="AO35" s="27"/>
      <c r="AP35" s="107" t="str">
        <f t="shared" si="8"/>
        <v>-</v>
      </c>
      <c r="AQ35" s="27"/>
      <c r="AR35" s="27"/>
      <c r="AS35" s="27"/>
      <c r="AT35" s="27"/>
      <c r="AU35" s="105">
        <f t="shared" si="9"/>
        <v>0</v>
      </c>
      <c r="AV35" s="26"/>
      <c r="AW35" s="27"/>
      <c r="AX35" s="107" t="str">
        <f t="shared" si="17"/>
        <v>-</v>
      </c>
      <c r="AY35" s="27"/>
      <c r="AZ35" s="27"/>
      <c r="BA35" s="27"/>
      <c r="BB35" s="27"/>
      <c r="BC35" s="105">
        <f t="shared" si="11"/>
        <v>0</v>
      </c>
      <c r="BD35" s="26"/>
      <c r="BE35" s="27"/>
      <c r="BF35" s="107" t="str">
        <f t="shared" si="12"/>
        <v>-</v>
      </c>
      <c r="BG35" s="27"/>
      <c r="BH35" s="27"/>
      <c r="BI35" s="27"/>
      <c r="BJ35" s="27"/>
      <c r="BK35" s="105">
        <f t="shared" si="13"/>
        <v>0</v>
      </c>
      <c r="BL35" s="92"/>
      <c r="BO35" s="235">
        <f t="shared" si="14"/>
        <v>0</v>
      </c>
      <c r="BQ35" s="110" t="str">
        <f t="shared" si="15"/>
        <v>-</v>
      </c>
      <c r="BS35" s="230" t="s">
        <v>650</v>
      </c>
    </row>
    <row r="36" spans="1:72" ht="21">
      <c r="A36" s="207">
        <v>33</v>
      </c>
      <c r="B36" s="3" t="s">
        <v>58</v>
      </c>
      <c r="C36" s="3" t="s">
        <v>59</v>
      </c>
      <c r="D36" s="3" t="s">
        <v>60</v>
      </c>
      <c r="E36" s="5">
        <v>14</v>
      </c>
      <c r="F36" s="5">
        <f>E36</f>
        <v>14</v>
      </c>
      <c r="H36" s="29"/>
      <c r="I36" s="30"/>
      <c r="J36" s="108" t="str">
        <f t="shared" ref="J36:J54" si="18">IF(H36="","-",IFERROR(H36-I36,"-"))</f>
        <v>-</v>
      </c>
      <c r="K36" s="169"/>
      <c r="L36" s="169"/>
      <c r="M36" s="169"/>
      <c r="N36" s="30"/>
      <c r="O36" s="105">
        <f t="shared" ref="O36:O54" si="19">N36</f>
        <v>0</v>
      </c>
      <c r="P36" s="29"/>
      <c r="Q36" s="30"/>
      <c r="R36" s="107" t="str">
        <f t="shared" ref="R36:R54" si="20">IF(P36="","-",IFERROR(P36-Q36,"-"))</f>
        <v>-</v>
      </c>
      <c r="S36" s="169"/>
      <c r="T36" s="169"/>
      <c r="U36" s="169"/>
      <c r="V36" s="30"/>
      <c r="W36" s="105">
        <f t="shared" ref="W36:W54" si="21">O36+V36</f>
        <v>0</v>
      </c>
      <c r="X36" s="29"/>
      <c r="Y36" s="30"/>
      <c r="Z36" s="108" t="str">
        <f t="shared" ref="Z36:Z54" si="22">IF(X36="","-",IFERROR(X36-Y36,"-"))</f>
        <v>-</v>
      </c>
      <c r="AA36" s="30"/>
      <c r="AB36" s="30"/>
      <c r="AC36" s="30"/>
      <c r="AD36" s="30"/>
      <c r="AE36" s="105">
        <f t="shared" ref="AE36:AE54" si="23">W36+AD36</f>
        <v>0</v>
      </c>
      <c r="AF36" s="29"/>
      <c r="AG36" s="30"/>
      <c r="AH36" s="108" t="str">
        <f t="shared" ref="AH36:AH54" si="24">IF(AF36="","-",IFERROR(AF36-AG36,"-"))</f>
        <v>-</v>
      </c>
      <c r="AI36" s="30"/>
      <c r="AJ36" s="30"/>
      <c r="AK36" s="30"/>
      <c r="AL36" s="30"/>
      <c r="AM36" s="105">
        <f t="shared" ref="AM36:AM54" si="25">AE36+AL36</f>
        <v>0</v>
      </c>
      <c r="AN36" s="29"/>
      <c r="AO36" s="30"/>
      <c r="AP36" s="108" t="str">
        <f t="shared" ref="AP36:AP54" si="26">IF(AN36="","-",IFERROR(AN36-AO36,"-"))</f>
        <v>-</v>
      </c>
      <c r="AQ36" s="30"/>
      <c r="AR36" s="30"/>
      <c r="AS36" s="30"/>
      <c r="AT36" s="30"/>
      <c r="AU36" s="105">
        <f t="shared" ref="AU36:AU54" si="27">AM36+AT36</f>
        <v>0</v>
      </c>
      <c r="AV36" s="29"/>
      <c r="AW36" s="30"/>
      <c r="AX36" s="108" t="str">
        <f t="shared" si="17"/>
        <v>-</v>
      </c>
      <c r="AY36" s="30"/>
      <c r="AZ36" s="30"/>
      <c r="BA36" s="30"/>
      <c r="BB36" s="30"/>
      <c r="BC36" s="105">
        <f t="shared" ref="BC36:BC67" si="28">AU36+BB36</f>
        <v>0</v>
      </c>
      <c r="BD36" s="29"/>
      <c r="BE36" s="30"/>
      <c r="BF36" s="108" t="str">
        <f t="shared" ref="BF36:BF54" si="29">IF(BD36="","-",IFERROR(BD36-BE36,"-"))</f>
        <v>-</v>
      </c>
      <c r="BG36" s="30"/>
      <c r="BH36" s="30"/>
      <c r="BI36" s="30"/>
      <c r="BJ36" s="30"/>
      <c r="BK36" s="105">
        <f t="shared" ref="BK36:BK54" si="30">BC36+BJ36</f>
        <v>0</v>
      </c>
      <c r="BL36" s="92"/>
      <c r="BO36" s="235">
        <f t="shared" ref="BO36:BO67" si="31">COUNT(H36,P36,X36,AF36,AN36,AV36,BD36)</f>
        <v>0</v>
      </c>
      <c r="BQ36" s="110" t="str">
        <f t="shared" ref="BQ36:BQ67" si="32">IFERROR(AVERAGE(P36,X36,AF36,AN36,AV36,BD36),"-")</f>
        <v>-</v>
      </c>
      <c r="BS36" s="230" t="s">
        <v>650</v>
      </c>
    </row>
    <row r="37" spans="1:72" ht="21">
      <c r="A37" s="207">
        <v>34</v>
      </c>
      <c r="B37" s="3" t="s">
        <v>62</v>
      </c>
      <c r="C37" s="3" t="s">
        <v>63</v>
      </c>
      <c r="D37" s="3" t="s">
        <v>18</v>
      </c>
      <c r="E37" s="100">
        <v>28</v>
      </c>
      <c r="F37" s="170" t="s">
        <v>658</v>
      </c>
      <c r="G37" s="202"/>
      <c r="H37" s="26">
        <v>103</v>
      </c>
      <c r="I37" s="27">
        <v>28</v>
      </c>
      <c r="J37" s="108">
        <f t="shared" si="18"/>
        <v>75</v>
      </c>
      <c r="K37" s="169"/>
      <c r="L37" s="169" t="s">
        <v>564</v>
      </c>
      <c r="M37" s="169"/>
      <c r="N37" s="27">
        <v>11</v>
      </c>
      <c r="O37" s="105">
        <f t="shared" si="19"/>
        <v>11</v>
      </c>
      <c r="P37" s="29">
        <v>91</v>
      </c>
      <c r="Q37" s="30">
        <v>28</v>
      </c>
      <c r="R37" s="55">
        <f t="shared" si="20"/>
        <v>63</v>
      </c>
      <c r="S37" s="169" t="s">
        <v>587</v>
      </c>
      <c r="T37" s="169"/>
      <c r="U37" s="169"/>
      <c r="V37" s="30">
        <v>15</v>
      </c>
      <c r="W37" s="105">
        <f t="shared" si="21"/>
        <v>26</v>
      </c>
      <c r="X37" s="29"/>
      <c r="Y37" s="30"/>
      <c r="Z37" s="108" t="str">
        <f t="shared" si="22"/>
        <v>-</v>
      </c>
      <c r="AA37" s="30"/>
      <c r="AB37" s="30"/>
      <c r="AC37" s="30"/>
      <c r="AD37" s="30"/>
      <c r="AE37" s="105">
        <f t="shared" si="23"/>
        <v>26</v>
      </c>
      <c r="AF37" s="29">
        <v>101</v>
      </c>
      <c r="AG37" s="30">
        <v>19</v>
      </c>
      <c r="AH37" s="108">
        <f t="shared" si="24"/>
        <v>82</v>
      </c>
      <c r="AI37" s="30" t="s">
        <v>567</v>
      </c>
      <c r="AJ37" s="30"/>
      <c r="AK37" s="30"/>
      <c r="AL37" s="30">
        <v>1</v>
      </c>
      <c r="AM37" s="105">
        <f t="shared" si="25"/>
        <v>27</v>
      </c>
      <c r="AN37" s="29">
        <v>86</v>
      </c>
      <c r="AO37" s="30">
        <v>19</v>
      </c>
      <c r="AP37" s="67">
        <f t="shared" si="26"/>
        <v>67</v>
      </c>
      <c r="AQ37" s="30" t="s">
        <v>627</v>
      </c>
      <c r="AR37" s="30"/>
      <c r="AS37" s="30"/>
      <c r="AT37" s="30">
        <v>14</v>
      </c>
      <c r="AU37" s="105">
        <f t="shared" si="27"/>
        <v>41</v>
      </c>
      <c r="AV37" s="29">
        <v>93</v>
      </c>
      <c r="AW37" s="30">
        <v>15</v>
      </c>
      <c r="AX37" s="108">
        <f t="shared" si="17"/>
        <v>78</v>
      </c>
      <c r="AY37" s="30"/>
      <c r="AZ37" s="30"/>
      <c r="BA37" s="30"/>
      <c r="BB37" s="30">
        <v>2</v>
      </c>
      <c r="BC37" s="105">
        <f t="shared" si="28"/>
        <v>43</v>
      </c>
      <c r="BD37" s="29">
        <v>88</v>
      </c>
      <c r="BE37" s="30">
        <v>15</v>
      </c>
      <c r="BF37" s="108">
        <f t="shared" si="29"/>
        <v>73</v>
      </c>
      <c r="BG37" s="30"/>
      <c r="BH37" s="30"/>
      <c r="BI37" s="103" t="s">
        <v>563</v>
      </c>
      <c r="BJ37" s="30">
        <v>10</v>
      </c>
      <c r="BK37" s="105">
        <f t="shared" si="30"/>
        <v>53</v>
      </c>
      <c r="BL37" s="91"/>
      <c r="BN37" s="204" t="s">
        <v>731</v>
      </c>
      <c r="BO37" s="109">
        <f t="shared" si="31"/>
        <v>6</v>
      </c>
      <c r="BQ37" s="110">
        <f t="shared" si="32"/>
        <v>91.8</v>
      </c>
      <c r="BS37" s="230">
        <f>ROUND((BQ37-72)*0.8*0.8,0)</f>
        <v>13</v>
      </c>
      <c r="BT37" s="204" t="s">
        <v>730</v>
      </c>
    </row>
    <row r="38" spans="1:72" ht="21">
      <c r="A38" s="207">
        <v>35</v>
      </c>
      <c r="B38" s="3" t="s">
        <v>136</v>
      </c>
      <c r="C38" s="3" t="s">
        <v>137</v>
      </c>
      <c r="D38" s="3" t="s">
        <v>462</v>
      </c>
      <c r="E38" s="5">
        <v>17</v>
      </c>
      <c r="F38" s="170" t="s">
        <v>631</v>
      </c>
      <c r="G38" s="202"/>
      <c r="H38" s="26">
        <v>92</v>
      </c>
      <c r="I38" s="27">
        <v>17</v>
      </c>
      <c r="J38" s="107">
        <f t="shared" si="18"/>
        <v>75</v>
      </c>
      <c r="K38" s="169">
        <v>1</v>
      </c>
      <c r="L38" s="169"/>
      <c r="M38" s="169"/>
      <c r="N38" s="27">
        <v>12</v>
      </c>
      <c r="O38" s="105">
        <f t="shared" si="19"/>
        <v>12</v>
      </c>
      <c r="P38" s="26">
        <v>88</v>
      </c>
      <c r="Q38" s="27">
        <v>17</v>
      </c>
      <c r="R38" s="107">
        <f t="shared" si="20"/>
        <v>71</v>
      </c>
      <c r="S38" s="169"/>
      <c r="T38" s="169"/>
      <c r="U38" s="169"/>
      <c r="V38" s="27">
        <v>10</v>
      </c>
      <c r="W38" s="105">
        <f t="shared" si="21"/>
        <v>22</v>
      </c>
      <c r="X38" s="26"/>
      <c r="Y38" s="27"/>
      <c r="Z38" s="107" t="str">
        <f t="shared" si="22"/>
        <v>-</v>
      </c>
      <c r="AA38" s="27"/>
      <c r="AB38" s="27"/>
      <c r="AC38" s="27"/>
      <c r="AD38" s="27"/>
      <c r="AE38" s="105">
        <f t="shared" si="23"/>
        <v>22</v>
      </c>
      <c r="AF38" s="26">
        <v>88</v>
      </c>
      <c r="AG38" s="27">
        <v>17</v>
      </c>
      <c r="AH38" s="222">
        <f t="shared" si="24"/>
        <v>71</v>
      </c>
      <c r="AI38" s="30" t="s">
        <v>588</v>
      </c>
      <c r="AJ38" s="27"/>
      <c r="AK38" s="27"/>
      <c r="AL38" s="27">
        <v>13</v>
      </c>
      <c r="AM38" s="105">
        <f t="shared" si="25"/>
        <v>35</v>
      </c>
      <c r="AN38" s="26">
        <v>99</v>
      </c>
      <c r="AO38" s="27">
        <v>16</v>
      </c>
      <c r="AP38" s="107">
        <f t="shared" si="26"/>
        <v>83</v>
      </c>
      <c r="AQ38" s="27" t="s">
        <v>588</v>
      </c>
      <c r="AR38" s="27"/>
      <c r="AS38" s="27" t="s">
        <v>565</v>
      </c>
      <c r="AT38" s="27">
        <v>1</v>
      </c>
      <c r="AU38" s="105">
        <f t="shared" si="27"/>
        <v>36</v>
      </c>
      <c r="AV38" s="26">
        <v>97</v>
      </c>
      <c r="AW38" s="27">
        <v>16</v>
      </c>
      <c r="AX38" s="107">
        <f t="shared" si="17"/>
        <v>81</v>
      </c>
      <c r="AY38" s="27"/>
      <c r="AZ38" s="27"/>
      <c r="BA38" s="27"/>
      <c r="BB38" s="27">
        <v>1</v>
      </c>
      <c r="BC38" s="105">
        <f t="shared" si="28"/>
        <v>37</v>
      </c>
      <c r="BD38" s="26"/>
      <c r="BE38" s="27"/>
      <c r="BF38" s="107" t="str">
        <f t="shared" si="29"/>
        <v>-</v>
      </c>
      <c r="BG38" s="27"/>
      <c r="BH38" s="27"/>
      <c r="BI38" s="27"/>
      <c r="BJ38" s="27"/>
      <c r="BK38" s="105">
        <f t="shared" si="30"/>
        <v>37</v>
      </c>
      <c r="BL38" s="92"/>
      <c r="BO38" s="109">
        <f t="shared" si="31"/>
        <v>5</v>
      </c>
      <c r="BQ38" s="110">
        <f t="shared" si="32"/>
        <v>93</v>
      </c>
      <c r="BS38" s="230">
        <f>ROUND((BQ38-72)*0.8,0)</f>
        <v>17</v>
      </c>
    </row>
    <row r="39" spans="1:72" ht="21">
      <c r="A39" s="207">
        <v>36</v>
      </c>
      <c r="B39" s="3" t="s">
        <v>65</v>
      </c>
      <c r="C39" s="3" t="s">
        <v>66</v>
      </c>
      <c r="D39" s="3" t="s">
        <v>56</v>
      </c>
      <c r="E39" s="9">
        <v>25</v>
      </c>
      <c r="F39" s="5">
        <f>E39</f>
        <v>25</v>
      </c>
      <c r="H39" s="26"/>
      <c r="I39" s="27"/>
      <c r="J39" s="107" t="str">
        <f t="shared" si="18"/>
        <v>-</v>
      </c>
      <c r="K39" s="169"/>
      <c r="L39" s="169"/>
      <c r="M39" s="169"/>
      <c r="N39" s="27"/>
      <c r="O39" s="105">
        <f t="shared" si="19"/>
        <v>0</v>
      </c>
      <c r="P39" s="26"/>
      <c r="Q39" s="27"/>
      <c r="R39" s="107" t="str">
        <f t="shared" si="20"/>
        <v>-</v>
      </c>
      <c r="S39" s="169"/>
      <c r="T39" s="169"/>
      <c r="U39" s="169"/>
      <c r="V39" s="27"/>
      <c r="W39" s="105">
        <f t="shared" si="21"/>
        <v>0</v>
      </c>
      <c r="X39" s="26"/>
      <c r="Y39" s="27"/>
      <c r="Z39" s="107" t="str">
        <f t="shared" si="22"/>
        <v>-</v>
      </c>
      <c r="AA39" s="27"/>
      <c r="AB39" s="27"/>
      <c r="AC39" s="27"/>
      <c r="AD39" s="27"/>
      <c r="AE39" s="105">
        <f t="shared" si="23"/>
        <v>0</v>
      </c>
      <c r="AF39" s="26"/>
      <c r="AG39" s="27"/>
      <c r="AH39" s="107" t="str">
        <f t="shared" si="24"/>
        <v>-</v>
      </c>
      <c r="AI39" s="27"/>
      <c r="AJ39" s="27"/>
      <c r="AK39" s="27"/>
      <c r="AL39" s="27"/>
      <c r="AM39" s="105">
        <f t="shared" si="25"/>
        <v>0</v>
      </c>
      <c r="AN39" s="26"/>
      <c r="AO39" s="27"/>
      <c r="AP39" s="107" t="str">
        <f t="shared" si="26"/>
        <v>-</v>
      </c>
      <c r="AQ39" s="27"/>
      <c r="AR39" s="27"/>
      <c r="AS39" s="27"/>
      <c r="AT39" s="27"/>
      <c r="AU39" s="105">
        <f t="shared" si="27"/>
        <v>0</v>
      </c>
      <c r="AV39" s="26"/>
      <c r="AW39" s="27"/>
      <c r="AX39" s="107" t="str">
        <f t="shared" si="17"/>
        <v>-</v>
      </c>
      <c r="AY39" s="27"/>
      <c r="AZ39" s="27"/>
      <c r="BA39" s="27"/>
      <c r="BB39" s="27"/>
      <c r="BC39" s="105">
        <f t="shared" si="28"/>
        <v>0</v>
      </c>
      <c r="BD39" s="26"/>
      <c r="BE39" s="27"/>
      <c r="BF39" s="107" t="str">
        <f t="shared" si="29"/>
        <v>-</v>
      </c>
      <c r="BG39" s="27"/>
      <c r="BH39" s="27"/>
      <c r="BI39" s="27"/>
      <c r="BJ39" s="27"/>
      <c r="BK39" s="105">
        <f t="shared" si="30"/>
        <v>0</v>
      </c>
      <c r="BL39" s="92"/>
      <c r="BO39" s="235">
        <f t="shared" si="31"/>
        <v>0</v>
      </c>
      <c r="BQ39" s="110" t="str">
        <f t="shared" si="32"/>
        <v>-</v>
      </c>
      <c r="BS39" s="230" t="s">
        <v>650</v>
      </c>
    </row>
    <row r="40" spans="1:72" ht="21">
      <c r="A40" s="207">
        <v>37</v>
      </c>
      <c r="B40" s="3" t="s">
        <v>463</v>
      </c>
      <c r="C40" s="3" t="s">
        <v>377</v>
      </c>
      <c r="D40" s="3" t="s">
        <v>378</v>
      </c>
      <c r="E40" s="9">
        <v>30</v>
      </c>
      <c r="F40" s="5">
        <f>E40</f>
        <v>30</v>
      </c>
      <c r="H40" s="231"/>
      <c r="I40" s="232"/>
      <c r="J40" s="108" t="str">
        <f t="shared" si="18"/>
        <v>-</v>
      </c>
      <c r="K40" s="169"/>
      <c r="L40" s="169"/>
      <c r="M40" s="169"/>
      <c r="N40" s="232"/>
      <c r="O40" s="105">
        <f t="shared" si="19"/>
        <v>0</v>
      </c>
      <c r="P40" s="231">
        <v>107</v>
      </c>
      <c r="Q40" s="232">
        <v>30</v>
      </c>
      <c r="R40" s="107">
        <f t="shared" si="20"/>
        <v>77</v>
      </c>
      <c r="S40" s="169"/>
      <c r="T40" s="169"/>
      <c r="U40" s="169"/>
      <c r="V40" s="232">
        <v>6</v>
      </c>
      <c r="W40" s="105">
        <f t="shared" si="21"/>
        <v>6</v>
      </c>
      <c r="X40" s="231"/>
      <c r="Y40" s="232"/>
      <c r="Z40" s="108" t="str">
        <f t="shared" si="22"/>
        <v>-</v>
      </c>
      <c r="AA40" s="232"/>
      <c r="AB40" s="232"/>
      <c r="AC40" s="232"/>
      <c r="AD40" s="232"/>
      <c r="AE40" s="105">
        <f t="shared" si="23"/>
        <v>6</v>
      </c>
      <c r="AF40" s="231"/>
      <c r="AG40" s="232"/>
      <c r="AH40" s="108" t="str">
        <f t="shared" si="24"/>
        <v>-</v>
      </c>
      <c r="AI40" s="232"/>
      <c r="AJ40" s="232"/>
      <c r="AK40" s="232"/>
      <c r="AL40" s="232"/>
      <c r="AM40" s="105">
        <f t="shared" si="25"/>
        <v>6</v>
      </c>
      <c r="AN40" s="231">
        <v>105</v>
      </c>
      <c r="AO40" s="232">
        <v>30</v>
      </c>
      <c r="AP40" s="108">
        <f t="shared" si="26"/>
        <v>75</v>
      </c>
      <c r="AQ40" s="232"/>
      <c r="AR40" s="232"/>
      <c r="AS40" s="232"/>
      <c r="AT40" s="232">
        <v>8</v>
      </c>
      <c r="AU40" s="105">
        <f t="shared" si="27"/>
        <v>14</v>
      </c>
      <c r="AV40" s="231"/>
      <c r="AW40" s="232"/>
      <c r="AX40" s="108" t="str">
        <f t="shared" si="17"/>
        <v>-</v>
      </c>
      <c r="AY40" s="232"/>
      <c r="AZ40" s="232"/>
      <c r="BA40" s="232"/>
      <c r="BB40" s="232"/>
      <c r="BC40" s="105">
        <f t="shared" si="28"/>
        <v>14</v>
      </c>
      <c r="BD40" s="231"/>
      <c r="BE40" s="232"/>
      <c r="BF40" s="108" t="str">
        <f t="shared" si="29"/>
        <v>-</v>
      </c>
      <c r="BG40" s="232"/>
      <c r="BH40" s="232"/>
      <c r="BI40" s="232"/>
      <c r="BJ40" s="232"/>
      <c r="BK40" s="105">
        <f t="shared" si="30"/>
        <v>14</v>
      </c>
      <c r="BL40" s="92"/>
      <c r="BO40" s="109">
        <f t="shared" si="31"/>
        <v>2</v>
      </c>
      <c r="BQ40" s="110">
        <f t="shared" si="32"/>
        <v>106</v>
      </c>
      <c r="BS40" s="230">
        <f>ROUND((BQ40-72)*0.8,0)</f>
        <v>27</v>
      </c>
    </row>
    <row r="41" spans="1:72" ht="21">
      <c r="A41" s="207">
        <v>38</v>
      </c>
      <c r="B41" s="3" t="s">
        <v>108</v>
      </c>
      <c r="C41" s="3" t="s">
        <v>109</v>
      </c>
      <c r="D41" s="3" t="s">
        <v>110</v>
      </c>
      <c r="E41" s="9">
        <v>28</v>
      </c>
      <c r="F41" s="5">
        <f>E41</f>
        <v>28</v>
      </c>
      <c r="G41" s="202"/>
      <c r="H41" s="231">
        <v>107</v>
      </c>
      <c r="I41" s="232">
        <v>28</v>
      </c>
      <c r="J41" s="108">
        <f t="shared" si="18"/>
        <v>79</v>
      </c>
      <c r="K41" s="169"/>
      <c r="L41" s="169"/>
      <c r="M41" s="169" t="s">
        <v>565</v>
      </c>
      <c r="N41" s="232">
        <v>4</v>
      </c>
      <c r="O41" s="105">
        <f t="shared" si="19"/>
        <v>4</v>
      </c>
      <c r="P41" s="231"/>
      <c r="Q41" s="232"/>
      <c r="R41" s="107" t="str">
        <f t="shared" si="20"/>
        <v>-</v>
      </c>
      <c r="S41" s="169"/>
      <c r="T41" s="169"/>
      <c r="U41" s="169"/>
      <c r="V41" s="232"/>
      <c r="W41" s="105">
        <f t="shared" si="21"/>
        <v>4</v>
      </c>
      <c r="X41" s="231"/>
      <c r="Y41" s="232"/>
      <c r="Z41" s="108" t="str">
        <f t="shared" si="22"/>
        <v>-</v>
      </c>
      <c r="AA41" s="232"/>
      <c r="AB41" s="232"/>
      <c r="AC41" s="232"/>
      <c r="AD41" s="232"/>
      <c r="AE41" s="105">
        <f t="shared" si="23"/>
        <v>4</v>
      </c>
      <c r="AF41" s="231"/>
      <c r="AG41" s="232"/>
      <c r="AH41" s="108" t="str">
        <f t="shared" si="24"/>
        <v>-</v>
      </c>
      <c r="AI41" s="232"/>
      <c r="AJ41" s="232"/>
      <c r="AK41" s="232"/>
      <c r="AL41" s="232"/>
      <c r="AM41" s="105">
        <f t="shared" si="25"/>
        <v>4</v>
      </c>
      <c r="AN41" s="231"/>
      <c r="AO41" s="232"/>
      <c r="AP41" s="108" t="str">
        <f t="shared" si="26"/>
        <v>-</v>
      </c>
      <c r="AQ41" s="232"/>
      <c r="AR41" s="232"/>
      <c r="AS41" s="232"/>
      <c r="AT41" s="232"/>
      <c r="AU41" s="105">
        <f t="shared" si="27"/>
        <v>4</v>
      </c>
      <c r="AV41" s="231"/>
      <c r="AW41" s="232"/>
      <c r="AX41" s="108" t="str">
        <f t="shared" si="17"/>
        <v>-</v>
      </c>
      <c r="AY41" s="232"/>
      <c r="AZ41" s="232"/>
      <c r="BA41" s="232"/>
      <c r="BB41" s="232"/>
      <c r="BC41" s="105">
        <f t="shared" si="28"/>
        <v>4</v>
      </c>
      <c r="BD41" s="231"/>
      <c r="BE41" s="232"/>
      <c r="BF41" s="108" t="str">
        <f t="shared" si="29"/>
        <v>-</v>
      </c>
      <c r="BG41" s="232"/>
      <c r="BH41" s="232"/>
      <c r="BI41" s="232"/>
      <c r="BJ41" s="232"/>
      <c r="BK41" s="105">
        <f t="shared" si="30"/>
        <v>4</v>
      </c>
      <c r="BL41" s="92"/>
      <c r="BO41" s="235">
        <f t="shared" si="31"/>
        <v>1</v>
      </c>
      <c r="BQ41" s="110" t="str">
        <f t="shared" si="32"/>
        <v>-</v>
      </c>
      <c r="BS41" s="230" t="s">
        <v>650</v>
      </c>
    </row>
    <row r="42" spans="1:72" ht="21">
      <c r="A42" s="207">
        <v>39</v>
      </c>
      <c r="B42" s="3" t="s">
        <v>130</v>
      </c>
      <c r="C42" s="3" t="s">
        <v>131</v>
      </c>
      <c r="D42" s="3" t="s">
        <v>132</v>
      </c>
      <c r="E42" s="9">
        <v>16</v>
      </c>
      <c r="F42" s="5">
        <f>E42</f>
        <v>16</v>
      </c>
      <c r="H42" s="231"/>
      <c r="I42" s="232"/>
      <c r="J42" s="108" t="str">
        <f t="shared" si="18"/>
        <v>-</v>
      </c>
      <c r="K42" s="169"/>
      <c r="L42" s="169"/>
      <c r="M42" s="169"/>
      <c r="N42" s="232"/>
      <c r="O42" s="105">
        <f t="shared" si="19"/>
        <v>0</v>
      </c>
      <c r="P42" s="231"/>
      <c r="Q42" s="232"/>
      <c r="R42" s="107" t="str">
        <f t="shared" si="20"/>
        <v>-</v>
      </c>
      <c r="S42" s="169"/>
      <c r="T42" s="169"/>
      <c r="U42" s="169"/>
      <c r="V42" s="232"/>
      <c r="W42" s="105">
        <f t="shared" si="21"/>
        <v>0</v>
      </c>
      <c r="X42" s="231"/>
      <c r="Y42" s="232"/>
      <c r="Z42" s="108" t="str">
        <f t="shared" si="22"/>
        <v>-</v>
      </c>
      <c r="AA42" s="232"/>
      <c r="AB42" s="232"/>
      <c r="AC42" s="232"/>
      <c r="AD42" s="232"/>
      <c r="AE42" s="105">
        <f t="shared" si="23"/>
        <v>0</v>
      </c>
      <c r="AF42" s="231"/>
      <c r="AG42" s="232"/>
      <c r="AH42" s="108" t="str">
        <f t="shared" si="24"/>
        <v>-</v>
      </c>
      <c r="AI42" s="232"/>
      <c r="AJ42" s="232"/>
      <c r="AK42" s="232"/>
      <c r="AL42" s="232"/>
      <c r="AM42" s="105">
        <f t="shared" si="25"/>
        <v>0</v>
      </c>
      <c r="AN42" s="231"/>
      <c r="AO42" s="232"/>
      <c r="AP42" s="108" t="str">
        <f t="shared" si="26"/>
        <v>-</v>
      </c>
      <c r="AQ42" s="232"/>
      <c r="AR42" s="232"/>
      <c r="AS42" s="232"/>
      <c r="AT42" s="232"/>
      <c r="AU42" s="105">
        <f t="shared" si="27"/>
        <v>0</v>
      </c>
      <c r="AV42" s="231"/>
      <c r="AW42" s="232"/>
      <c r="AX42" s="108" t="str">
        <f t="shared" si="17"/>
        <v>-</v>
      </c>
      <c r="AY42" s="232"/>
      <c r="AZ42" s="232"/>
      <c r="BA42" s="232"/>
      <c r="BB42" s="232"/>
      <c r="BC42" s="105">
        <f t="shared" si="28"/>
        <v>0</v>
      </c>
      <c r="BD42" s="231"/>
      <c r="BE42" s="232"/>
      <c r="BF42" s="108" t="str">
        <f t="shared" si="29"/>
        <v>-</v>
      </c>
      <c r="BG42" s="232"/>
      <c r="BH42" s="232"/>
      <c r="BI42" s="232"/>
      <c r="BJ42" s="232"/>
      <c r="BK42" s="105">
        <f t="shared" si="30"/>
        <v>0</v>
      </c>
      <c r="BL42" s="92"/>
      <c r="BO42" s="235">
        <f t="shared" si="31"/>
        <v>0</v>
      </c>
      <c r="BQ42" s="110" t="str">
        <f t="shared" si="32"/>
        <v>-</v>
      </c>
      <c r="BS42" s="230" t="s">
        <v>650</v>
      </c>
    </row>
    <row r="43" spans="1:72" ht="21">
      <c r="A43" s="207">
        <v>40</v>
      </c>
      <c r="B43" s="3" t="s">
        <v>67</v>
      </c>
      <c r="C43" s="3" t="s">
        <v>68</v>
      </c>
      <c r="D43" s="3" t="s">
        <v>6</v>
      </c>
      <c r="E43" s="9" t="s">
        <v>467</v>
      </c>
      <c r="F43" s="168" t="s">
        <v>596</v>
      </c>
      <c r="G43" s="202"/>
      <c r="H43" s="231">
        <v>118</v>
      </c>
      <c r="I43" s="232">
        <v>31</v>
      </c>
      <c r="J43" s="108">
        <f t="shared" si="18"/>
        <v>87</v>
      </c>
      <c r="K43" s="169"/>
      <c r="L43" s="169"/>
      <c r="M43" s="169"/>
      <c r="N43" s="232">
        <v>1</v>
      </c>
      <c r="O43" s="105">
        <f t="shared" si="19"/>
        <v>1</v>
      </c>
      <c r="P43" s="231">
        <v>117</v>
      </c>
      <c r="Q43" s="232">
        <v>31</v>
      </c>
      <c r="R43" s="107">
        <f t="shared" si="20"/>
        <v>86</v>
      </c>
      <c r="S43" s="169"/>
      <c r="T43" s="169"/>
      <c r="U43" s="169"/>
      <c r="V43" s="232">
        <v>1</v>
      </c>
      <c r="W43" s="105">
        <f t="shared" si="21"/>
        <v>2</v>
      </c>
      <c r="X43" s="231"/>
      <c r="Y43" s="232"/>
      <c r="Z43" s="108" t="str">
        <f t="shared" si="22"/>
        <v>-</v>
      </c>
      <c r="AA43" s="232"/>
      <c r="AB43" s="232"/>
      <c r="AC43" s="232"/>
      <c r="AD43" s="232"/>
      <c r="AE43" s="105">
        <f t="shared" si="23"/>
        <v>2</v>
      </c>
      <c r="AF43" s="231">
        <v>103</v>
      </c>
      <c r="AG43" s="232">
        <v>32</v>
      </c>
      <c r="AH43" s="108">
        <f t="shared" si="24"/>
        <v>71</v>
      </c>
      <c r="AI43" s="232"/>
      <c r="AJ43" s="232"/>
      <c r="AK43" s="232"/>
      <c r="AL43" s="232">
        <v>11</v>
      </c>
      <c r="AM43" s="105">
        <f t="shared" si="25"/>
        <v>13</v>
      </c>
      <c r="AN43" s="231">
        <v>116</v>
      </c>
      <c r="AO43" s="232">
        <v>32</v>
      </c>
      <c r="AP43" s="108">
        <f t="shared" si="26"/>
        <v>84</v>
      </c>
      <c r="AQ43" s="232"/>
      <c r="AR43" s="232"/>
      <c r="AS43" s="232"/>
      <c r="AT43" s="232">
        <v>1</v>
      </c>
      <c r="AU43" s="105">
        <f t="shared" si="27"/>
        <v>14</v>
      </c>
      <c r="AV43" s="231">
        <v>104</v>
      </c>
      <c r="AW43" s="232">
        <v>32</v>
      </c>
      <c r="AX43" s="108">
        <f t="shared" si="17"/>
        <v>72</v>
      </c>
      <c r="AY43" s="232"/>
      <c r="AZ43" s="232"/>
      <c r="BA43" s="232"/>
      <c r="BB43" s="232">
        <v>11</v>
      </c>
      <c r="BC43" s="105">
        <f t="shared" si="28"/>
        <v>25</v>
      </c>
      <c r="BD43" s="231">
        <v>108</v>
      </c>
      <c r="BE43" s="232">
        <v>32</v>
      </c>
      <c r="BF43" s="108">
        <f t="shared" si="29"/>
        <v>76</v>
      </c>
      <c r="BG43" s="232"/>
      <c r="BH43" s="232"/>
      <c r="BI43" s="232"/>
      <c r="BJ43" s="232">
        <v>2</v>
      </c>
      <c r="BK43" s="105">
        <f t="shared" si="30"/>
        <v>27</v>
      </c>
      <c r="BL43" s="92"/>
      <c r="BN43" s="204" t="s">
        <v>731</v>
      </c>
      <c r="BO43" s="109">
        <f t="shared" si="31"/>
        <v>6</v>
      </c>
      <c r="BQ43" s="110">
        <f t="shared" si="32"/>
        <v>109.6</v>
      </c>
      <c r="BS43" s="230">
        <f>ROUND((BQ43-72)*0.8,0)</f>
        <v>30</v>
      </c>
    </row>
    <row r="44" spans="1:72" ht="21">
      <c r="A44" s="207">
        <v>41</v>
      </c>
      <c r="B44" s="101" t="s">
        <v>70</v>
      </c>
      <c r="C44" s="101" t="s">
        <v>71</v>
      </c>
      <c r="D44" s="101" t="s">
        <v>72</v>
      </c>
      <c r="E44" s="9">
        <v>36</v>
      </c>
      <c r="F44" s="170" t="s">
        <v>639</v>
      </c>
      <c r="G44" s="202"/>
      <c r="H44" s="231">
        <v>119</v>
      </c>
      <c r="I44" s="232">
        <v>36</v>
      </c>
      <c r="J44" s="108">
        <f t="shared" si="18"/>
        <v>83</v>
      </c>
      <c r="K44" s="169"/>
      <c r="L44" s="169"/>
      <c r="M44" s="169"/>
      <c r="N44" s="232">
        <v>1</v>
      </c>
      <c r="O44" s="105">
        <f t="shared" si="19"/>
        <v>1</v>
      </c>
      <c r="P44" s="231">
        <v>122</v>
      </c>
      <c r="Q44" s="232">
        <v>36</v>
      </c>
      <c r="R44" s="107">
        <f t="shared" si="20"/>
        <v>86</v>
      </c>
      <c r="S44" s="169"/>
      <c r="T44" s="169"/>
      <c r="U44" s="169"/>
      <c r="V44" s="232">
        <v>1</v>
      </c>
      <c r="W44" s="105">
        <f t="shared" si="21"/>
        <v>2</v>
      </c>
      <c r="X44" s="231"/>
      <c r="Y44" s="232"/>
      <c r="Z44" s="108" t="str">
        <f t="shared" si="22"/>
        <v>-</v>
      </c>
      <c r="AA44" s="232"/>
      <c r="AB44" s="232"/>
      <c r="AC44" s="232"/>
      <c r="AD44" s="232"/>
      <c r="AE44" s="105">
        <f t="shared" si="23"/>
        <v>2</v>
      </c>
      <c r="AF44" s="231">
        <v>124</v>
      </c>
      <c r="AG44" s="232">
        <v>36</v>
      </c>
      <c r="AH44" s="108">
        <f t="shared" si="24"/>
        <v>88</v>
      </c>
      <c r="AI44" s="232"/>
      <c r="AJ44" s="232"/>
      <c r="AK44" s="232"/>
      <c r="AL44" s="232">
        <v>1</v>
      </c>
      <c r="AM44" s="105">
        <f t="shared" si="25"/>
        <v>3</v>
      </c>
      <c r="AN44" s="231">
        <v>124</v>
      </c>
      <c r="AO44" s="232">
        <v>36</v>
      </c>
      <c r="AP44" s="108">
        <f t="shared" si="26"/>
        <v>88</v>
      </c>
      <c r="AQ44" s="232"/>
      <c r="AR44" s="232"/>
      <c r="AS44" s="232"/>
      <c r="AT44" s="232">
        <v>1</v>
      </c>
      <c r="AU44" s="105">
        <f t="shared" si="27"/>
        <v>4</v>
      </c>
      <c r="AV44" s="231"/>
      <c r="AW44" s="232"/>
      <c r="AX44" s="108" t="str">
        <f t="shared" si="17"/>
        <v>-</v>
      </c>
      <c r="AY44" s="232"/>
      <c r="AZ44" s="232"/>
      <c r="BA44" s="232"/>
      <c r="BB44" s="232"/>
      <c r="BC44" s="105">
        <f t="shared" si="28"/>
        <v>4</v>
      </c>
      <c r="BD44" s="231">
        <v>134</v>
      </c>
      <c r="BE44" s="232">
        <v>36</v>
      </c>
      <c r="BF44" s="108">
        <f t="shared" si="29"/>
        <v>98</v>
      </c>
      <c r="BG44" s="232"/>
      <c r="BH44" s="232"/>
      <c r="BI44" s="232"/>
      <c r="BJ44" s="232">
        <v>1</v>
      </c>
      <c r="BK44" s="105">
        <f t="shared" si="30"/>
        <v>5</v>
      </c>
      <c r="BL44" s="92"/>
      <c r="BO44" s="109">
        <f t="shared" si="31"/>
        <v>5</v>
      </c>
      <c r="BQ44" s="110">
        <f t="shared" si="32"/>
        <v>126</v>
      </c>
      <c r="BS44" s="230">
        <v>36</v>
      </c>
      <c r="BT44" s="204" t="s">
        <v>733</v>
      </c>
    </row>
    <row r="45" spans="1:72" ht="21">
      <c r="A45" s="207">
        <v>42</v>
      </c>
      <c r="B45" s="101" t="s">
        <v>73</v>
      </c>
      <c r="C45" s="101" t="s">
        <v>74</v>
      </c>
      <c r="D45" s="101" t="s">
        <v>75</v>
      </c>
      <c r="E45" s="9">
        <v>14</v>
      </c>
      <c r="F45" s="5">
        <f>E45</f>
        <v>14</v>
      </c>
      <c r="G45" s="202"/>
      <c r="H45" s="231">
        <v>96</v>
      </c>
      <c r="I45" s="232">
        <v>14</v>
      </c>
      <c r="J45" s="108">
        <f t="shared" si="18"/>
        <v>82</v>
      </c>
      <c r="K45" s="169"/>
      <c r="L45" s="169"/>
      <c r="M45" s="169"/>
      <c r="N45" s="232">
        <v>1</v>
      </c>
      <c r="O45" s="105">
        <f t="shared" si="19"/>
        <v>1</v>
      </c>
      <c r="P45" s="231">
        <v>98</v>
      </c>
      <c r="Q45" s="232">
        <v>14</v>
      </c>
      <c r="R45" s="107">
        <f t="shared" si="20"/>
        <v>84</v>
      </c>
      <c r="S45" s="169" t="s">
        <v>588</v>
      </c>
      <c r="T45" s="169"/>
      <c r="U45" s="169"/>
      <c r="V45" s="232">
        <v>1</v>
      </c>
      <c r="W45" s="105">
        <f t="shared" si="21"/>
        <v>2</v>
      </c>
      <c r="X45" s="231"/>
      <c r="Y45" s="232"/>
      <c r="Z45" s="108" t="str">
        <f t="shared" si="22"/>
        <v>-</v>
      </c>
      <c r="AA45" s="232"/>
      <c r="AB45" s="232"/>
      <c r="AC45" s="232"/>
      <c r="AD45" s="232"/>
      <c r="AE45" s="105">
        <f t="shared" si="23"/>
        <v>2</v>
      </c>
      <c r="AF45" s="231">
        <v>86</v>
      </c>
      <c r="AG45" s="232">
        <v>14</v>
      </c>
      <c r="AH45" s="108">
        <f t="shared" si="24"/>
        <v>72</v>
      </c>
      <c r="AI45" s="232" t="s">
        <v>627</v>
      </c>
      <c r="AJ45" s="232"/>
      <c r="AK45" s="232"/>
      <c r="AL45" s="232">
        <v>9</v>
      </c>
      <c r="AM45" s="105">
        <f t="shared" si="25"/>
        <v>11</v>
      </c>
      <c r="AN45" s="231"/>
      <c r="AO45" s="232"/>
      <c r="AP45" s="108" t="str">
        <f t="shared" si="26"/>
        <v>-</v>
      </c>
      <c r="AQ45" s="232"/>
      <c r="AR45" s="232"/>
      <c r="AS45" s="232"/>
      <c r="AT45" s="232"/>
      <c r="AU45" s="105">
        <f t="shared" si="27"/>
        <v>11</v>
      </c>
      <c r="AV45" s="231">
        <v>85</v>
      </c>
      <c r="AW45" s="232">
        <v>14</v>
      </c>
      <c r="AX45" s="108">
        <f t="shared" si="17"/>
        <v>71</v>
      </c>
      <c r="AY45" s="232" t="s">
        <v>679</v>
      </c>
      <c r="AZ45" s="232"/>
      <c r="BA45" s="232"/>
      <c r="BB45" s="232">
        <v>12</v>
      </c>
      <c r="BC45" s="105">
        <f t="shared" si="28"/>
        <v>23</v>
      </c>
      <c r="BD45" s="231">
        <v>90</v>
      </c>
      <c r="BE45" s="232">
        <v>14</v>
      </c>
      <c r="BF45" s="108">
        <f t="shared" si="29"/>
        <v>76</v>
      </c>
      <c r="BG45" s="232"/>
      <c r="BH45" s="232"/>
      <c r="BI45" s="232"/>
      <c r="BJ45" s="232">
        <v>3</v>
      </c>
      <c r="BK45" s="105">
        <f t="shared" si="30"/>
        <v>26</v>
      </c>
      <c r="BL45" s="92"/>
      <c r="BO45" s="109">
        <f t="shared" si="31"/>
        <v>5</v>
      </c>
      <c r="BQ45" s="110">
        <f t="shared" si="32"/>
        <v>89.75</v>
      </c>
      <c r="BS45" s="230">
        <f>ROUND((BQ45-72)*0.8,0)</f>
        <v>14</v>
      </c>
    </row>
    <row r="46" spans="1:72" ht="21">
      <c r="A46" s="207">
        <v>43</v>
      </c>
      <c r="B46" s="233" t="s">
        <v>77</v>
      </c>
      <c r="C46" s="233" t="s">
        <v>78</v>
      </c>
      <c r="D46" s="233" t="s">
        <v>79</v>
      </c>
      <c r="E46" s="234">
        <v>18</v>
      </c>
      <c r="F46" s="168" t="s">
        <v>680</v>
      </c>
      <c r="G46" s="202"/>
      <c r="H46" s="231">
        <v>94</v>
      </c>
      <c r="I46" s="232">
        <v>18</v>
      </c>
      <c r="J46" s="108">
        <f t="shared" si="18"/>
        <v>76</v>
      </c>
      <c r="K46" s="169">
        <v>1</v>
      </c>
      <c r="L46" s="169" t="s">
        <v>567</v>
      </c>
      <c r="M46" s="169"/>
      <c r="N46" s="232">
        <v>9</v>
      </c>
      <c r="O46" s="105">
        <f t="shared" si="19"/>
        <v>9</v>
      </c>
      <c r="P46" s="231">
        <v>82</v>
      </c>
      <c r="Q46" s="232">
        <v>18</v>
      </c>
      <c r="R46" s="221">
        <f t="shared" si="20"/>
        <v>64</v>
      </c>
      <c r="S46" s="169" t="s">
        <v>590</v>
      </c>
      <c r="T46" s="169"/>
      <c r="U46" s="169"/>
      <c r="V46" s="232">
        <v>14</v>
      </c>
      <c r="W46" s="105">
        <f t="shared" si="21"/>
        <v>23</v>
      </c>
      <c r="X46" s="231"/>
      <c r="Y46" s="232"/>
      <c r="Z46" s="108" t="str">
        <f t="shared" si="22"/>
        <v>-</v>
      </c>
      <c r="AA46" s="232"/>
      <c r="AB46" s="232"/>
      <c r="AC46" s="232"/>
      <c r="AD46" s="232"/>
      <c r="AE46" s="105">
        <f t="shared" si="23"/>
        <v>23</v>
      </c>
      <c r="AF46" s="231">
        <v>98</v>
      </c>
      <c r="AG46" s="232">
        <v>13</v>
      </c>
      <c r="AH46" s="108">
        <f t="shared" si="24"/>
        <v>85</v>
      </c>
      <c r="AI46" s="232"/>
      <c r="AJ46" s="232"/>
      <c r="AK46" s="232" t="s">
        <v>563</v>
      </c>
      <c r="AL46" s="232">
        <v>1</v>
      </c>
      <c r="AM46" s="105">
        <f t="shared" si="25"/>
        <v>24</v>
      </c>
      <c r="AN46" s="231">
        <v>100</v>
      </c>
      <c r="AO46" s="232">
        <v>13</v>
      </c>
      <c r="AP46" s="108">
        <f t="shared" si="26"/>
        <v>87</v>
      </c>
      <c r="AQ46" s="232"/>
      <c r="AR46" s="232"/>
      <c r="AS46" s="232"/>
      <c r="AT46" s="232">
        <v>1</v>
      </c>
      <c r="AU46" s="105">
        <f t="shared" si="27"/>
        <v>25</v>
      </c>
      <c r="AV46" s="231">
        <v>82</v>
      </c>
      <c r="AW46" s="232">
        <v>14</v>
      </c>
      <c r="AX46" s="220">
        <f t="shared" si="17"/>
        <v>68</v>
      </c>
      <c r="AY46" s="232" t="s">
        <v>683</v>
      </c>
      <c r="AZ46" s="232"/>
      <c r="BA46" s="232"/>
      <c r="BB46" s="232">
        <v>15</v>
      </c>
      <c r="BC46" s="105">
        <f t="shared" si="28"/>
        <v>40</v>
      </c>
      <c r="BD46" s="231">
        <v>84</v>
      </c>
      <c r="BE46" s="232">
        <v>10</v>
      </c>
      <c r="BF46" s="108">
        <f t="shared" si="29"/>
        <v>74</v>
      </c>
      <c r="BG46" s="232" t="s">
        <v>698</v>
      </c>
      <c r="BH46" s="232"/>
      <c r="BI46" s="232"/>
      <c r="BJ46" s="232">
        <v>8</v>
      </c>
      <c r="BK46" s="105">
        <f t="shared" si="30"/>
        <v>48</v>
      </c>
      <c r="BL46" s="92"/>
      <c r="BN46" s="204" t="s">
        <v>731</v>
      </c>
      <c r="BO46" s="109">
        <f t="shared" si="31"/>
        <v>6</v>
      </c>
      <c r="BQ46" s="110">
        <f t="shared" si="32"/>
        <v>89.2</v>
      </c>
      <c r="BS46" s="230">
        <f>ROUND((BQ46-72)*0.8*0.8,0)</f>
        <v>11</v>
      </c>
      <c r="BT46" s="204" t="s">
        <v>725</v>
      </c>
    </row>
    <row r="47" spans="1:72" ht="21">
      <c r="A47" s="207">
        <v>44</v>
      </c>
      <c r="B47" s="179" t="s">
        <v>80</v>
      </c>
      <c r="C47" s="179" t="s">
        <v>81</v>
      </c>
      <c r="D47" s="179" t="s">
        <v>82</v>
      </c>
      <c r="E47" s="180">
        <v>8</v>
      </c>
      <c r="F47" s="181">
        <f>E47</f>
        <v>8</v>
      </c>
      <c r="G47" s="202"/>
      <c r="H47" s="231">
        <v>85</v>
      </c>
      <c r="I47" s="232">
        <v>8</v>
      </c>
      <c r="J47" s="108">
        <f t="shared" si="18"/>
        <v>77</v>
      </c>
      <c r="K47" s="169">
        <v>1</v>
      </c>
      <c r="L47" s="169"/>
      <c r="M47" s="169"/>
      <c r="N47" s="232">
        <v>7</v>
      </c>
      <c r="O47" s="105">
        <f t="shared" si="19"/>
        <v>7</v>
      </c>
      <c r="P47" s="231">
        <v>88</v>
      </c>
      <c r="Q47" s="232">
        <v>8</v>
      </c>
      <c r="R47" s="107">
        <f t="shared" si="20"/>
        <v>80</v>
      </c>
      <c r="S47" s="169"/>
      <c r="T47" s="169"/>
      <c r="U47" s="169"/>
      <c r="V47" s="232">
        <v>3</v>
      </c>
      <c r="W47" s="105">
        <f t="shared" si="21"/>
        <v>10</v>
      </c>
      <c r="X47" s="231"/>
      <c r="Y47" s="232"/>
      <c r="Z47" s="108" t="str">
        <f t="shared" si="22"/>
        <v>-</v>
      </c>
      <c r="AA47" s="232"/>
      <c r="AB47" s="232"/>
      <c r="AC47" s="232"/>
      <c r="AD47" s="232"/>
      <c r="AE47" s="105">
        <f t="shared" si="23"/>
        <v>10</v>
      </c>
      <c r="AF47" s="188" t="s">
        <v>613</v>
      </c>
      <c r="AG47" s="189"/>
      <c r="AH47" s="189" t="str">
        <f t="shared" si="24"/>
        <v>-</v>
      </c>
      <c r="AI47" s="189"/>
      <c r="AJ47" s="189"/>
      <c r="AK47" s="189"/>
      <c r="AL47" s="189"/>
      <c r="AM47" s="190">
        <f t="shared" si="25"/>
        <v>10</v>
      </c>
      <c r="AN47" s="188"/>
      <c r="AO47" s="189"/>
      <c r="AP47" s="189" t="str">
        <f t="shared" si="26"/>
        <v>-</v>
      </c>
      <c r="AQ47" s="189"/>
      <c r="AR47" s="189"/>
      <c r="AS47" s="189"/>
      <c r="AT47" s="189"/>
      <c r="AU47" s="190">
        <f t="shared" si="27"/>
        <v>10</v>
      </c>
      <c r="AV47" s="188"/>
      <c r="AW47" s="189"/>
      <c r="AX47" s="189" t="str">
        <f t="shared" si="17"/>
        <v>-</v>
      </c>
      <c r="AY47" s="189"/>
      <c r="AZ47" s="189"/>
      <c r="BA47" s="189"/>
      <c r="BB47" s="189"/>
      <c r="BC47" s="190">
        <f t="shared" si="28"/>
        <v>10</v>
      </c>
      <c r="BD47" s="188"/>
      <c r="BE47" s="189"/>
      <c r="BF47" s="189" t="str">
        <f t="shared" si="29"/>
        <v>-</v>
      </c>
      <c r="BG47" s="189"/>
      <c r="BH47" s="189"/>
      <c r="BI47" s="189"/>
      <c r="BJ47" s="189"/>
      <c r="BK47" s="190">
        <f t="shared" si="30"/>
        <v>10</v>
      </c>
      <c r="BL47" s="92"/>
      <c r="BO47" s="109">
        <f t="shared" si="31"/>
        <v>2</v>
      </c>
      <c r="BQ47" s="110">
        <f t="shared" si="32"/>
        <v>88</v>
      </c>
      <c r="BS47" s="230">
        <f>ROUND((BQ47-72)*0.8,0)</f>
        <v>13</v>
      </c>
    </row>
    <row r="48" spans="1:72" ht="21">
      <c r="A48" s="207">
        <v>45</v>
      </c>
      <c r="B48" s="101" t="s">
        <v>111</v>
      </c>
      <c r="C48" s="101" t="s">
        <v>112</v>
      </c>
      <c r="D48" s="101" t="s">
        <v>113</v>
      </c>
      <c r="E48" s="9">
        <v>22</v>
      </c>
      <c r="F48" s="170" t="s">
        <v>713</v>
      </c>
      <c r="G48" s="202"/>
      <c r="H48" s="231">
        <v>98</v>
      </c>
      <c r="I48" s="232">
        <v>22</v>
      </c>
      <c r="J48" s="108">
        <f t="shared" si="18"/>
        <v>76</v>
      </c>
      <c r="K48" s="169">
        <v>1</v>
      </c>
      <c r="L48" s="169"/>
      <c r="M48" s="169"/>
      <c r="N48" s="232">
        <v>8</v>
      </c>
      <c r="O48" s="105">
        <f t="shared" si="19"/>
        <v>8</v>
      </c>
      <c r="P48" s="231">
        <v>105</v>
      </c>
      <c r="Q48" s="232">
        <v>22</v>
      </c>
      <c r="R48" s="107">
        <f t="shared" si="20"/>
        <v>83</v>
      </c>
      <c r="S48" s="169"/>
      <c r="T48" s="169" t="s">
        <v>591</v>
      </c>
      <c r="U48" s="169"/>
      <c r="V48" s="232">
        <v>1</v>
      </c>
      <c r="W48" s="105">
        <f t="shared" si="21"/>
        <v>9</v>
      </c>
      <c r="X48" s="231"/>
      <c r="Y48" s="232"/>
      <c r="Z48" s="108" t="str">
        <f t="shared" si="22"/>
        <v>-</v>
      </c>
      <c r="AA48" s="232"/>
      <c r="AB48" s="232"/>
      <c r="AC48" s="232"/>
      <c r="AD48" s="232"/>
      <c r="AE48" s="105">
        <f t="shared" si="23"/>
        <v>9</v>
      </c>
      <c r="AF48" s="231">
        <v>99</v>
      </c>
      <c r="AG48" s="232">
        <v>22</v>
      </c>
      <c r="AH48" s="108">
        <f t="shared" si="24"/>
        <v>77</v>
      </c>
      <c r="AI48" s="232"/>
      <c r="AJ48" s="232"/>
      <c r="AK48" s="232"/>
      <c r="AL48" s="232">
        <v>3</v>
      </c>
      <c r="AM48" s="105">
        <f t="shared" si="25"/>
        <v>12</v>
      </c>
      <c r="AN48" s="231">
        <v>93</v>
      </c>
      <c r="AO48" s="232">
        <v>22</v>
      </c>
      <c r="AP48" s="108">
        <f t="shared" si="26"/>
        <v>71</v>
      </c>
      <c r="AQ48" s="232"/>
      <c r="AR48" s="232"/>
      <c r="AS48" s="232"/>
      <c r="AT48" s="232">
        <v>12</v>
      </c>
      <c r="AU48" s="105">
        <f t="shared" si="27"/>
        <v>24</v>
      </c>
      <c r="AV48" s="231">
        <v>92</v>
      </c>
      <c r="AW48" s="232">
        <v>22</v>
      </c>
      <c r="AX48" s="78">
        <f t="shared" si="17"/>
        <v>70</v>
      </c>
      <c r="AY48" s="232"/>
      <c r="AZ48" s="232"/>
      <c r="BA48" s="232"/>
      <c r="BB48" s="232">
        <v>13</v>
      </c>
      <c r="BC48" s="105">
        <f t="shared" si="28"/>
        <v>37</v>
      </c>
      <c r="BD48" s="231">
        <v>87</v>
      </c>
      <c r="BE48" s="232">
        <v>20</v>
      </c>
      <c r="BF48" s="220">
        <f t="shared" si="29"/>
        <v>67</v>
      </c>
      <c r="BG48" s="232"/>
      <c r="BH48" s="232" t="s">
        <v>566</v>
      </c>
      <c r="BI48" s="232"/>
      <c r="BJ48" s="232">
        <v>15</v>
      </c>
      <c r="BK48" s="105">
        <f t="shared" si="30"/>
        <v>52</v>
      </c>
      <c r="BL48" s="92"/>
      <c r="BN48" s="204" t="s">
        <v>731</v>
      </c>
      <c r="BO48" s="109">
        <f t="shared" si="31"/>
        <v>6</v>
      </c>
      <c r="BQ48" s="110">
        <f t="shared" si="32"/>
        <v>95.2</v>
      </c>
      <c r="BS48" s="230">
        <f>ROUND((BQ48-72)*0.8*0.8,0)</f>
        <v>15</v>
      </c>
      <c r="BT48" s="204" t="s">
        <v>728</v>
      </c>
    </row>
    <row r="49" spans="1:72" ht="21">
      <c r="A49" s="207">
        <v>46</v>
      </c>
      <c r="B49" s="3" t="s">
        <v>83</v>
      </c>
      <c r="C49" s="3" t="s">
        <v>84</v>
      </c>
      <c r="D49" s="3" t="s">
        <v>261</v>
      </c>
      <c r="E49" s="9">
        <v>19</v>
      </c>
      <c r="F49" s="5">
        <f>E49</f>
        <v>19</v>
      </c>
      <c r="H49" s="231"/>
      <c r="I49" s="232"/>
      <c r="J49" s="108" t="str">
        <f t="shared" si="18"/>
        <v>-</v>
      </c>
      <c r="K49" s="169"/>
      <c r="L49" s="169"/>
      <c r="M49" s="169"/>
      <c r="N49" s="232"/>
      <c r="O49" s="105">
        <f t="shared" si="19"/>
        <v>0</v>
      </c>
      <c r="P49" s="231"/>
      <c r="Q49" s="232"/>
      <c r="R49" s="107" t="str">
        <f t="shared" si="20"/>
        <v>-</v>
      </c>
      <c r="S49" s="169"/>
      <c r="T49" s="169"/>
      <c r="U49" s="169"/>
      <c r="V49" s="232"/>
      <c r="W49" s="105">
        <f t="shared" si="21"/>
        <v>0</v>
      </c>
      <c r="X49" s="231"/>
      <c r="Y49" s="232"/>
      <c r="Z49" s="108" t="str">
        <f t="shared" si="22"/>
        <v>-</v>
      </c>
      <c r="AA49" s="232"/>
      <c r="AB49" s="232"/>
      <c r="AC49" s="232"/>
      <c r="AD49" s="232"/>
      <c r="AE49" s="105">
        <f t="shared" si="23"/>
        <v>0</v>
      </c>
      <c r="AF49" s="231"/>
      <c r="AG49" s="232"/>
      <c r="AH49" s="108" t="str">
        <f t="shared" si="24"/>
        <v>-</v>
      </c>
      <c r="AI49" s="232"/>
      <c r="AJ49" s="232"/>
      <c r="AK49" s="232"/>
      <c r="AL49" s="232"/>
      <c r="AM49" s="105">
        <f t="shared" si="25"/>
        <v>0</v>
      </c>
      <c r="AN49" s="231">
        <v>93</v>
      </c>
      <c r="AO49" s="232">
        <v>19</v>
      </c>
      <c r="AP49" s="108">
        <f t="shared" si="26"/>
        <v>74</v>
      </c>
      <c r="AQ49" s="232" t="s">
        <v>563</v>
      </c>
      <c r="AR49" s="232"/>
      <c r="AS49" s="232"/>
      <c r="AT49" s="232">
        <v>11</v>
      </c>
      <c r="AU49" s="105">
        <f t="shared" si="27"/>
        <v>11</v>
      </c>
      <c r="AV49" s="231">
        <v>99</v>
      </c>
      <c r="AW49" s="232">
        <v>19</v>
      </c>
      <c r="AX49" s="108">
        <f t="shared" si="17"/>
        <v>80</v>
      </c>
      <c r="AY49" s="232"/>
      <c r="AZ49" s="232"/>
      <c r="BA49" s="232"/>
      <c r="BB49" s="232">
        <v>1</v>
      </c>
      <c r="BC49" s="105">
        <f t="shared" si="28"/>
        <v>12</v>
      </c>
      <c r="BD49" s="231">
        <v>98</v>
      </c>
      <c r="BE49" s="232">
        <v>19</v>
      </c>
      <c r="BF49" s="108">
        <f t="shared" si="29"/>
        <v>79</v>
      </c>
      <c r="BG49" s="232"/>
      <c r="BH49" s="232"/>
      <c r="BI49" s="232"/>
      <c r="BJ49" s="232">
        <v>1</v>
      </c>
      <c r="BK49" s="105">
        <f t="shared" si="30"/>
        <v>13</v>
      </c>
      <c r="BL49" s="92"/>
      <c r="BO49" s="109">
        <f t="shared" si="31"/>
        <v>3</v>
      </c>
      <c r="BQ49" s="110">
        <f t="shared" si="32"/>
        <v>96.666666666666671</v>
      </c>
      <c r="BS49" s="230">
        <f>ROUND((BQ49-72)*0.8,0)</f>
        <v>20</v>
      </c>
    </row>
    <row r="50" spans="1:72" ht="21">
      <c r="A50" s="207">
        <v>47</v>
      </c>
      <c r="B50" s="209" t="s">
        <v>642</v>
      </c>
      <c r="C50" s="209" t="s">
        <v>643</v>
      </c>
      <c r="D50" s="209" t="s">
        <v>645</v>
      </c>
      <c r="E50" s="5" t="s">
        <v>562</v>
      </c>
      <c r="F50" s="170" t="s">
        <v>639</v>
      </c>
      <c r="H50" s="29"/>
      <c r="I50" s="30"/>
      <c r="J50" s="108" t="str">
        <f t="shared" si="18"/>
        <v>-</v>
      </c>
      <c r="K50" s="169"/>
      <c r="L50" s="169"/>
      <c r="M50" s="169"/>
      <c r="N50" s="30"/>
      <c r="O50" s="105">
        <f t="shared" si="19"/>
        <v>0</v>
      </c>
      <c r="P50" s="29"/>
      <c r="Q50" s="30"/>
      <c r="R50" s="107" t="str">
        <f t="shared" si="20"/>
        <v>-</v>
      </c>
      <c r="S50" s="169"/>
      <c r="T50" s="169"/>
      <c r="U50" s="169"/>
      <c r="V50" s="30"/>
      <c r="W50" s="105">
        <f t="shared" si="21"/>
        <v>0</v>
      </c>
      <c r="X50" s="29"/>
      <c r="Y50" s="30"/>
      <c r="Z50" s="108" t="str">
        <f t="shared" si="22"/>
        <v>-</v>
      </c>
      <c r="AA50" s="30"/>
      <c r="AB50" s="30"/>
      <c r="AC50" s="30"/>
      <c r="AD50" s="30"/>
      <c r="AE50" s="105">
        <f t="shared" si="23"/>
        <v>0</v>
      </c>
      <c r="AF50" s="29"/>
      <c r="AG50" s="30"/>
      <c r="AH50" s="108" t="str">
        <f t="shared" si="24"/>
        <v>-</v>
      </c>
      <c r="AI50" s="30"/>
      <c r="AJ50" s="30"/>
      <c r="AK50" s="30"/>
      <c r="AL50" s="30"/>
      <c r="AM50" s="105">
        <f t="shared" si="25"/>
        <v>0</v>
      </c>
      <c r="AN50" s="29">
        <v>131</v>
      </c>
      <c r="AO50" s="30"/>
      <c r="AP50" s="108">
        <f t="shared" si="26"/>
        <v>131</v>
      </c>
      <c r="AQ50" s="30"/>
      <c r="AR50" s="30"/>
      <c r="AS50" s="30"/>
      <c r="AT50" s="30"/>
      <c r="AU50" s="105">
        <f t="shared" si="27"/>
        <v>0</v>
      </c>
      <c r="AV50" s="29">
        <v>156</v>
      </c>
      <c r="AW50" s="30"/>
      <c r="AX50" s="108">
        <f t="shared" si="17"/>
        <v>156</v>
      </c>
      <c r="AY50" s="30"/>
      <c r="AZ50" s="30"/>
      <c r="BA50" s="30"/>
      <c r="BB50" s="30">
        <v>0</v>
      </c>
      <c r="BC50" s="105">
        <f t="shared" si="28"/>
        <v>0</v>
      </c>
      <c r="BD50" s="29">
        <v>110</v>
      </c>
      <c r="BE50" s="30">
        <v>36</v>
      </c>
      <c r="BF50" s="108">
        <f t="shared" si="29"/>
        <v>74</v>
      </c>
      <c r="BG50" s="30"/>
      <c r="BH50" s="30"/>
      <c r="BI50" s="30"/>
      <c r="BJ50" s="30">
        <v>7</v>
      </c>
      <c r="BK50" s="105">
        <f t="shared" si="30"/>
        <v>7</v>
      </c>
      <c r="BL50" s="92"/>
      <c r="BO50" s="109">
        <f t="shared" si="31"/>
        <v>3</v>
      </c>
      <c r="BQ50" s="110">
        <f t="shared" si="32"/>
        <v>132.33333333333334</v>
      </c>
      <c r="BS50" s="230">
        <v>36</v>
      </c>
      <c r="BT50" s="204" t="s">
        <v>733</v>
      </c>
    </row>
    <row r="51" spans="1:72" ht="21">
      <c r="A51" s="207">
        <v>48</v>
      </c>
      <c r="B51" s="6" t="s">
        <v>555</v>
      </c>
      <c r="C51" s="6" t="s">
        <v>556</v>
      </c>
      <c r="D51" s="6" t="s">
        <v>557</v>
      </c>
      <c r="E51" s="9" t="s">
        <v>562</v>
      </c>
      <c r="F51" s="170" t="s">
        <v>661</v>
      </c>
      <c r="G51" s="202"/>
      <c r="H51" s="231">
        <v>100</v>
      </c>
      <c r="I51" s="232" t="s">
        <v>562</v>
      </c>
      <c r="J51" s="108" t="str">
        <f t="shared" si="18"/>
        <v>-</v>
      </c>
      <c r="K51" s="169"/>
      <c r="L51" s="169"/>
      <c r="M51" s="169"/>
      <c r="N51" s="232"/>
      <c r="O51" s="105">
        <f t="shared" si="19"/>
        <v>0</v>
      </c>
      <c r="P51" s="231"/>
      <c r="Q51" s="232"/>
      <c r="R51" s="107" t="str">
        <f t="shared" si="20"/>
        <v>-</v>
      </c>
      <c r="S51" s="169"/>
      <c r="T51" s="169"/>
      <c r="U51" s="169"/>
      <c r="V51" s="232"/>
      <c r="W51" s="105">
        <f t="shared" si="21"/>
        <v>0</v>
      </c>
      <c r="X51" s="231"/>
      <c r="Y51" s="232"/>
      <c r="Z51" s="108" t="str">
        <f t="shared" si="22"/>
        <v>-</v>
      </c>
      <c r="AA51" s="232"/>
      <c r="AB51" s="232"/>
      <c r="AC51" s="232"/>
      <c r="AD51" s="232"/>
      <c r="AE51" s="105">
        <f t="shared" si="23"/>
        <v>0</v>
      </c>
      <c r="AF51" s="231"/>
      <c r="AG51" s="232"/>
      <c r="AH51" s="108" t="str">
        <f t="shared" si="24"/>
        <v>-</v>
      </c>
      <c r="AI51" s="232"/>
      <c r="AJ51" s="232"/>
      <c r="AK51" s="232"/>
      <c r="AL51" s="232"/>
      <c r="AM51" s="105">
        <f t="shared" si="25"/>
        <v>0</v>
      </c>
      <c r="AN51" s="231">
        <v>100</v>
      </c>
      <c r="AO51" s="232"/>
      <c r="AP51" s="108">
        <f t="shared" si="26"/>
        <v>100</v>
      </c>
      <c r="AQ51" s="232"/>
      <c r="AR51" s="232"/>
      <c r="AS51" s="232"/>
      <c r="AT51" s="232"/>
      <c r="AU51" s="105">
        <f t="shared" si="27"/>
        <v>0</v>
      </c>
      <c r="AV51" s="231"/>
      <c r="AW51" s="232"/>
      <c r="AX51" s="108" t="str">
        <f t="shared" si="17"/>
        <v>-</v>
      </c>
      <c r="AY51" s="232"/>
      <c r="AZ51" s="232"/>
      <c r="BA51" s="232"/>
      <c r="BB51" s="232"/>
      <c r="BC51" s="105">
        <f t="shared" si="28"/>
        <v>0</v>
      </c>
      <c r="BD51" s="231"/>
      <c r="BE51" s="232"/>
      <c r="BF51" s="108" t="str">
        <f t="shared" si="29"/>
        <v>-</v>
      </c>
      <c r="BG51" s="232"/>
      <c r="BH51" s="232"/>
      <c r="BI51" s="232"/>
      <c r="BJ51" s="232"/>
      <c r="BK51" s="105">
        <f t="shared" si="30"/>
        <v>0</v>
      </c>
      <c r="BL51" s="92"/>
      <c r="BO51" s="109">
        <f t="shared" si="31"/>
        <v>2</v>
      </c>
      <c r="BQ51" s="110">
        <f t="shared" si="32"/>
        <v>100</v>
      </c>
      <c r="BS51" s="230">
        <f>ROUND((BQ51-72)*0.8,0)</f>
        <v>22</v>
      </c>
    </row>
    <row r="52" spans="1:72" ht="21">
      <c r="A52" s="207">
        <v>49</v>
      </c>
      <c r="B52" s="3" t="s">
        <v>291</v>
      </c>
      <c r="C52" s="3" t="s">
        <v>292</v>
      </c>
      <c r="D52" s="3" t="s">
        <v>402</v>
      </c>
      <c r="E52" s="9">
        <v>23</v>
      </c>
      <c r="F52" s="5">
        <f>E52</f>
        <v>23</v>
      </c>
      <c r="H52" s="29"/>
      <c r="I52" s="30"/>
      <c r="J52" s="108" t="str">
        <f t="shared" si="18"/>
        <v>-</v>
      </c>
      <c r="K52" s="169"/>
      <c r="L52" s="169"/>
      <c r="M52" s="169"/>
      <c r="N52" s="30"/>
      <c r="O52" s="105">
        <f t="shared" si="19"/>
        <v>0</v>
      </c>
      <c r="P52" s="29">
        <v>104</v>
      </c>
      <c r="Q52" s="30">
        <v>23</v>
      </c>
      <c r="R52" s="107">
        <f t="shared" si="20"/>
        <v>81</v>
      </c>
      <c r="S52" s="169"/>
      <c r="T52" s="169"/>
      <c r="U52" s="169"/>
      <c r="V52" s="30">
        <v>1</v>
      </c>
      <c r="W52" s="105">
        <f t="shared" si="21"/>
        <v>1</v>
      </c>
      <c r="X52" s="29"/>
      <c r="Y52" s="30"/>
      <c r="Z52" s="108" t="str">
        <f t="shared" si="22"/>
        <v>-</v>
      </c>
      <c r="AA52" s="30"/>
      <c r="AB52" s="30"/>
      <c r="AC52" s="30"/>
      <c r="AD52" s="30"/>
      <c r="AE52" s="105">
        <f t="shared" si="23"/>
        <v>1</v>
      </c>
      <c r="AF52" s="29"/>
      <c r="AG52" s="30"/>
      <c r="AH52" s="108" t="str">
        <f t="shared" si="24"/>
        <v>-</v>
      </c>
      <c r="AI52" s="30"/>
      <c r="AJ52" s="30"/>
      <c r="AK52" s="30"/>
      <c r="AL52" s="30"/>
      <c r="AM52" s="105">
        <f t="shared" si="25"/>
        <v>1</v>
      </c>
      <c r="AN52" s="29">
        <v>97</v>
      </c>
      <c r="AO52" s="30">
        <v>23</v>
      </c>
      <c r="AP52" s="108">
        <f t="shared" si="26"/>
        <v>74</v>
      </c>
      <c r="AQ52" s="30" t="s">
        <v>567</v>
      </c>
      <c r="AR52" s="30"/>
      <c r="AS52" s="30"/>
      <c r="AT52" s="30">
        <v>10</v>
      </c>
      <c r="AU52" s="105">
        <f t="shared" si="27"/>
        <v>11</v>
      </c>
      <c r="AV52" s="29">
        <v>100</v>
      </c>
      <c r="AW52" s="30">
        <v>23</v>
      </c>
      <c r="AX52" s="108">
        <f t="shared" si="17"/>
        <v>77</v>
      </c>
      <c r="AY52" s="30" t="s">
        <v>652</v>
      </c>
      <c r="AZ52" s="30"/>
      <c r="BA52" s="30"/>
      <c r="BB52" s="30">
        <v>3</v>
      </c>
      <c r="BC52" s="105">
        <f t="shared" si="28"/>
        <v>14</v>
      </c>
      <c r="BD52" s="29">
        <v>100</v>
      </c>
      <c r="BE52" s="30">
        <v>23</v>
      </c>
      <c r="BF52" s="108">
        <f t="shared" si="29"/>
        <v>77</v>
      </c>
      <c r="BG52" s="30"/>
      <c r="BH52" s="30" t="s">
        <v>587</v>
      </c>
      <c r="BI52" s="30"/>
      <c r="BJ52" s="30"/>
      <c r="BK52" s="105">
        <f t="shared" si="30"/>
        <v>14</v>
      </c>
      <c r="BL52" s="92"/>
      <c r="BO52" s="109">
        <f t="shared" si="31"/>
        <v>4</v>
      </c>
      <c r="BQ52" s="110">
        <f t="shared" si="32"/>
        <v>100.25</v>
      </c>
      <c r="BS52" s="230">
        <f>ROUND((BQ52-72)*0.8,0)</f>
        <v>23</v>
      </c>
    </row>
    <row r="53" spans="1:72" ht="21">
      <c r="A53" s="207">
        <v>50</v>
      </c>
      <c r="B53" s="3" t="s">
        <v>87</v>
      </c>
      <c r="C53" s="3" t="s">
        <v>88</v>
      </c>
      <c r="D53" s="3" t="s">
        <v>89</v>
      </c>
      <c r="E53" s="9">
        <v>30</v>
      </c>
      <c r="F53" s="5">
        <f>E53</f>
        <v>30</v>
      </c>
      <c r="G53" s="202"/>
      <c r="H53" s="231"/>
      <c r="I53" s="232"/>
      <c r="J53" s="108" t="str">
        <f t="shared" si="18"/>
        <v>-</v>
      </c>
      <c r="K53" s="169"/>
      <c r="L53" s="169"/>
      <c r="M53" s="169"/>
      <c r="N53" s="232"/>
      <c r="O53" s="105">
        <f t="shared" si="19"/>
        <v>0</v>
      </c>
      <c r="P53" s="231"/>
      <c r="Q53" s="232"/>
      <c r="R53" s="107" t="str">
        <f t="shared" si="20"/>
        <v>-</v>
      </c>
      <c r="S53" s="169"/>
      <c r="T53" s="169"/>
      <c r="U53" s="169"/>
      <c r="V53" s="232"/>
      <c r="W53" s="105">
        <f t="shared" si="21"/>
        <v>0</v>
      </c>
      <c r="X53" s="231"/>
      <c r="Y53" s="232"/>
      <c r="Z53" s="108" t="str">
        <f t="shared" si="22"/>
        <v>-</v>
      </c>
      <c r="AA53" s="232"/>
      <c r="AB53" s="232"/>
      <c r="AC53" s="232"/>
      <c r="AD53" s="232"/>
      <c r="AE53" s="105">
        <f t="shared" si="23"/>
        <v>0</v>
      </c>
      <c r="AF53" s="231"/>
      <c r="AG53" s="232"/>
      <c r="AH53" s="108" t="str">
        <f t="shared" si="24"/>
        <v>-</v>
      </c>
      <c r="AI53" s="232"/>
      <c r="AJ53" s="232"/>
      <c r="AK53" s="232"/>
      <c r="AL53" s="232"/>
      <c r="AM53" s="105">
        <f t="shared" si="25"/>
        <v>0</v>
      </c>
      <c r="AN53" s="231"/>
      <c r="AO53" s="232"/>
      <c r="AP53" s="108" t="str">
        <f t="shared" si="26"/>
        <v>-</v>
      </c>
      <c r="AQ53" s="232"/>
      <c r="AR53" s="232"/>
      <c r="AS53" s="232"/>
      <c r="AT53" s="232"/>
      <c r="AU53" s="105">
        <f t="shared" si="27"/>
        <v>0</v>
      </c>
      <c r="AV53" s="231"/>
      <c r="AW53" s="232"/>
      <c r="AX53" s="108" t="str">
        <f t="shared" si="17"/>
        <v>-</v>
      </c>
      <c r="AY53" s="232"/>
      <c r="AZ53" s="232"/>
      <c r="BA53" s="232"/>
      <c r="BB53" s="232"/>
      <c r="BC53" s="105">
        <f t="shared" si="28"/>
        <v>0</v>
      </c>
      <c r="BD53" s="231"/>
      <c r="BE53" s="232"/>
      <c r="BF53" s="108" t="str">
        <f t="shared" si="29"/>
        <v>-</v>
      </c>
      <c r="BG53" s="232"/>
      <c r="BH53" s="232"/>
      <c r="BI53" s="232"/>
      <c r="BJ53" s="232"/>
      <c r="BK53" s="105">
        <f t="shared" si="30"/>
        <v>0</v>
      </c>
      <c r="BL53" s="92"/>
      <c r="BO53" s="235">
        <f t="shared" si="31"/>
        <v>0</v>
      </c>
      <c r="BQ53" s="110" t="str">
        <f t="shared" si="32"/>
        <v>-</v>
      </c>
      <c r="BS53" s="230" t="s">
        <v>650</v>
      </c>
    </row>
    <row r="54" spans="1:72" ht="21">
      <c r="A54" s="207">
        <v>51</v>
      </c>
      <c r="B54" s="209" t="s">
        <v>605</v>
      </c>
      <c r="C54" s="209" t="s">
        <v>606</v>
      </c>
      <c r="D54" s="209" t="s">
        <v>607</v>
      </c>
      <c r="E54" s="9" t="s">
        <v>561</v>
      </c>
      <c r="F54" s="170" t="s">
        <v>688</v>
      </c>
      <c r="G54" s="202"/>
      <c r="H54" s="29"/>
      <c r="I54" s="30"/>
      <c r="J54" s="108" t="str">
        <f t="shared" si="18"/>
        <v>-</v>
      </c>
      <c r="K54" s="169"/>
      <c r="L54" s="169"/>
      <c r="M54" s="169"/>
      <c r="N54" s="30"/>
      <c r="O54" s="105">
        <f t="shared" si="19"/>
        <v>0</v>
      </c>
      <c r="P54" s="29"/>
      <c r="Q54" s="30"/>
      <c r="R54" s="107" t="str">
        <f t="shared" si="20"/>
        <v>-</v>
      </c>
      <c r="S54" s="169"/>
      <c r="T54" s="169"/>
      <c r="U54" s="169"/>
      <c r="V54" s="30"/>
      <c r="W54" s="105">
        <f t="shared" si="21"/>
        <v>0</v>
      </c>
      <c r="X54" s="29"/>
      <c r="Y54" s="30"/>
      <c r="Z54" s="108" t="str">
        <f t="shared" si="22"/>
        <v>-</v>
      </c>
      <c r="AA54" s="30"/>
      <c r="AB54" s="30"/>
      <c r="AC54" s="30"/>
      <c r="AD54" s="30"/>
      <c r="AE54" s="105">
        <f t="shared" si="23"/>
        <v>0</v>
      </c>
      <c r="AF54" s="29">
        <v>87</v>
      </c>
      <c r="AG54" s="30"/>
      <c r="AH54" s="108">
        <f t="shared" si="24"/>
        <v>87</v>
      </c>
      <c r="AI54" s="30" t="s">
        <v>588</v>
      </c>
      <c r="AJ54" s="30"/>
      <c r="AK54" s="30"/>
      <c r="AL54" s="30"/>
      <c r="AM54" s="105">
        <f t="shared" si="25"/>
        <v>0</v>
      </c>
      <c r="AN54" s="29">
        <v>98</v>
      </c>
      <c r="AO54" s="30"/>
      <c r="AP54" s="108">
        <f t="shared" si="26"/>
        <v>98</v>
      </c>
      <c r="AQ54" s="30"/>
      <c r="AR54" s="30"/>
      <c r="AS54" s="30"/>
      <c r="AT54" s="30"/>
      <c r="AU54" s="105">
        <f t="shared" si="27"/>
        <v>0</v>
      </c>
      <c r="AV54" s="29">
        <v>90</v>
      </c>
      <c r="AW54" s="30">
        <v>13</v>
      </c>
      <c r="AX54" s="108">
        <f t="shared" si="17"/>
        <v>77</v>
      </c>
      <c r="AY54" s="30"/>
      <c r="AZ54" s="30"/>
      <c r="BA54" s="30"/>
      <c r="BB54" s="30">
        <v>4</v>
      </c>
      <c r="BC54" s="105">
        <f t="shared" si="28"/>
        <v>4</v>
      </c>
      <c r="BD54" s="29">
        <v>93</v>
      </c>
      <c r="BE54" s="30">
        <v>13</v>
      </c>
      <c r="BF54" s="108">
        <f t="shared" si="29"/>
        <v>80</v>
      </c>
      <c r="BG54" s="30"/>
      <c r="BH54" s="30"/>
      <c r="BI54" s="30"/>
      <c r="BJ54" s="30">
        <v>1</v>
      </c>
      <c r="BK54" s="105">
        <f t="shared" si="30"/>
        <v>5</v>
      </c>
      <c r="BL54" s="92"/>
      <c r="BO54" s="109">
        <f t="shared" si="31"/>
        <v>4</v>
      </c>
      <c r="BQ54" s="110">
        <f t="shared" si="32"/>
        <v>92</v>
      </c>
      <c r="BS54" s="230">
        <f>ROUND((BQ54-72)*0.8,0)</f>
        <v>16</v>
      </c>
    </row>
    <row r="55" spans="1:72" ht="21">
      <c r="A55" s="207">
        <v>52</v>
      </c>
      <c r="B55" s="209" t="s">
        <v>662</v>
      </c>
      <c r="C55" s="209" t="s">
        <v>663</v>
      </c>
      <c r="D55" s="209" t="s">
        <v>664</v>
      </c>
      <c r="E55" s="9" t="s">
        <v>562</v>
      </c>
      <c r="F55" s="170" t="s">
        <v>562</v>
      </c>
      <c r="G55" s="202"/>
      <c r="H55" s="29"/>
      <c r="I55" s="30"/>
      <c r="J55" s="108"/>
      <c r="K55" s="169"/>
      <c r="L55" s="169"/>
      <c r="M55" s="169"/>
      <c r="N55" s="30"/>
      <c r="O55" s="105"/>
      <c r="P55" s="29"/>
      <c r="Q55" s="30"/>
      <c r="R55" s="107"/>
      <c r="S55" s="169"/>
      <c r="T55" s="169"/>
      <c r="U55" s="169"/>
      <c r="V55" s="30"/>
      <c r="W55" s="105"/>
      <c r="X55" s="29"/>
      <c r="Y55" s="30"/>
      <c r="Z55" s="108"/>
      <c r="AA55" s="30"/>
      <c r="AB55" s="30"/>
      <c r="AC55" s="30"/>
      <c r="AD55" s="30"/>
      <c r="AE55" s="105"/>
      <c r="AF55" s="29"/>
      <c r="AG55" s="30"/>
      <c r="AH55" s="108"/>
      <c r="AI55" s="30"/>
      <c r="AJ55" s="30"/>
      <c r="AK55" s="30"/>
      <c r="AL55" s="30"/>
      <c r="AM55" s="105"/>
      <c r="AN55" s="29"/>
      <c r="AO55" s="30"/>
      <c r="AP55" s="108"/>
      <c r="AQ55" s="30"/>
      <c r="AR55" s="30"/>
      <c r="AS55" s="30"/>
      <c r="AT55" s="30"/>
      <c r="AU55" s="105"/>
      <c r="AV55" s="231">
        <v>95</v>
      </c>
      <c r="AW55" s="232"/>
      <c r="AX55" s="108">
        <f t="shared" si="17"/>
        <v>95</v>
      </c>
      <c r="AY55" s="232"/>
      <c r="AZ55" s="232"/>
      <c r="BA55" s="232"/>
      <c r="BB55" s="232"/>
      <c r="BC55" s="105">
        <f t="shared" si="28"/>
        <v>0</v>
      </c>
      <c r="BD55" s="29">
        <v>102</v>
      </c>
      <c r="BE55" s="30"/>
      <c r="BF55" s="108">
        <v>102</v>
      </c>
      <c r="BG55" s="30"/>
      <c r="BH55" s="30"/>
      <c r="BI55" s="30"/>
      <c r="BJ55" s="30"/>
      <c r="BK55" s="105"/>
      <c r="BL55" s="92"/>
      <c r="BO55" s="235">
        <f t="shared" si="31"/>
        <v>2</v>
      </c>
      <c r="BQ55" s="110">
        <f t="shared" si="32"/>
        <v>98.5</v>
      </c>
      <c r="BS55" s="230">
        <f>ROUND((BQ55-72)*0.8,0)</f>
        <v>21</v>
      </c>
    </row>
    <row r="56" spans="1:72" ht="20.25" customHeight="1">
      <c r="A56" s="207">
        <v>53</v>
      </c>
      <c r="B56" s="6" t="s">
        <v>116</v>
      </c>
      <c r="C56" s="6" t="s">
        <v>117</v>
      </c>
      <c r="D56" s="6" t="s">
        <v>18</v>
      </c>
      <c r="E56" s="9">
        <v>33</v>
      </c>
      <c r="F56" s="5">
        <f>E56</f>
        <v>33</v>
      </c>
      <c r="G56" s="202"/>
      <c r="H56" s="29"/>
      <c r="I56" s="30"/>
      <c r="J56" s="108" t="str">
        <f t="shared" ref="J56:J71" si="33">IF(H56="","-",IFERROR(H56-I56,"-"))</f>
        <v>-</v>
      </c>
      <c r="K56" s="169"/>
      <c r="L56" s="169"/>
      <c r="M56" s="169"/>
      <c r="N56" s="30"/>
      <c r="O56" s="105">
        <f t="shared" ref="O56:O71" si="34">N56</f>
        <v>0</v>
      </c>
      <c r="P56" s="29"/>
      <c r="Q56" s="30"/>
      <c r="R56" s="107" t="str">
        <f t="shared" ref="R56:R71" si="35">IF(P56="","-",IFERROR(P56-Q56,"-"))</f>
        <v>-</v>
      </c>
      <c r="S56" s="169"/>
      <c r="T56" s="169"/>
      <c r="U56" s="169"/>
      <c r="V56" s="30"/>
      <c r="W56" s="105">
        <f t="shared" ref="W56:W71" si="36">O56+V56</f>
        <v>0</v>
      </c>
      <c r="X56" s="29"/>
      <c r="Y56" s="30"/>
      <c r="Z56" s="108" t="str">
        <f t="shared" ref="Z56:Z71" si="37">IF(X56="","-",IFERROR(X56-Y56,"-"))</f>
        <v>-</v>
      </c>
      <c r="AA56" s="30"/>
      <c r="AB56" s="30"/>
      <c r="AC56" s="30"/>
      <c r="AD56" s="30"/>
      <c r="AE56" s="105">
        <f t="shared" ref="AE56:AE71" si="38">W56+AD56</f>
        <v>0</v>
      </c>
      <c r="AF56" s="29"/>
      <c r="AG56" s="30"/>
      <c r="AH56" s="108" t="str">
        <f t="shared" ref="AH56:AH71" si="39">IF(AF56="","-",IFERROR(AF56-AG56,"-"))</f>
        <v>-</v>
      </c>
      <c r="AI56" s="30"/>
      <c r="AJ56" s="30"/>
      <c r="AK56" s="30"/>
      <c r="AL56" s="30"/>
      <c r="AM56" s="105">
        <f t="shared" ref="AM56:AM71" si="40">AE56+AL56</f>
        <v>0</v>
      </c>
      <c r="AN56" s="29"/>
      <c r="AO56" s="30"/>
      <c r="AP56" s="108" t="str">
        <f t="shared" ref="AP56:AP71" si="41">IF(AN56="","-",IFERROR(AN56-AO56,"-"))</f>
        <v>-</v>
      </c>
      <c r="AQ56" s="30"/>
      <c r="AR56" s="30"/>
      <c r="AS56" s="30"/>
      <c r="AT56" s="30"/>
      <c r="AU56" s="105">
        <f t="shared" ref="AU56:AU71" si="42">AM56+AT56</f>
        <v>0</v>
      </c>
      <c r="AV56" s="231" t="s">
        <v>613</v>
      </c>
      <c r="AW56" s="30"/>
      <c r="AX56" s="108" t="s">
        <v>470</v>
      </c>
      <c r="AY56" s="30"/>
      <c r="AZ56" s="30"/>
      <c r="BA56" s="30"/>
      <c r="BB56" s="30"/>
      <c r="BC56" s="105">
        <f t="shared" si="28"/>
        <v>0</v>
      </c>
      <c r="BD56" s="29"/>
      <c r="BE56" s="30"/>
      <c r="BF56" s="108" t="str">
        <f t="shared" ref="BF56:BF71" si="43">IF(BD56="","-",IFERROR(BD56-BE56,"-"))</f>
        <v>-</v>
      </c>
      <c r="BG56" s="30"/>
      <c r="BH56" s="30"/>
      <c r="BI56" s="30"/>
      <c r="BJ56" s="30"/>
      <c r="BK56" s="105">
        <f t="shared" ref="BK56:BK71" si="44">BC56+BJ56</f>
        <v>0</v>
      </c>
      <c r="BL56" s="92"/>
      <c r="BO56" s="235">
        <f t="shared" si="31"/>
        <v>0</v>
      </c>
      <c r="BQ56" s="110" t="str">
        <f t="shared" si="32"/>
        <v>-</v>
      </c>
      <c r="BS56" s="230" t="s">
        <v>650</v>
      </c>
    </row>
    <row r="57" spans="1:72" ht="21">
      <c r="A57" s="207">
        <v>54</v>
      </c>
      <c r="B57" s="6" t="s">
        <v>90</v>
      </c>
      <c r="C57" s="6" t="s">
        <v>91</v>
      </c>
      <c r="D57" s="6" t="s">
        <v>92</v>
      </c>
      <c r="E57" s="9" t="s">
        <v>468</v>
      </c>
      <c r="F57" s="5" t="str">
        <f>E57</f>
        <v>W-10</v>
      </c>
      <c r="G57" s="202"/>
      <c r="H57" s="29">
        <v>95</v>
      </c>
      <c r="I57" s="30">
        <v>10</v>
      </c>
      <c r="J57" s="108">
        <f t="shared" si="33"/>
        <v>85</v>
      </c>
      <c r="K57" s="169">
        <v>1</v>
      </c>
      <c r="L57" s="169"/>
      <c r="M57" s="169"/>
      <c r="N57" s="30">
        <v>1</v>
      </c>
      <c r="O57" s="105">
        <f t="shared" si="34"/>
        <v>1</v>
      </c>
      <c r="P57" s="29"/>
      <c r="Q57" s="30"/>
      <c r="R57" s="107" t="str">
        <f t="shared" si="35"/>
        <v>-</v>
      </c>
      <c r="S57" s="169"/>
      <c r="T57" s="169"/>
      <c r="U57" s="169"/>
      <c r="V57" s="30"/>
      <c r="W57" s="105">
        <f t="shared" si="36"/>
        <v>1</v>
      </c>
      <c r="X57" s="29"/>
      <c r="Y57" s="30"/>
      <c r="Z57" s="108" t="str">
        <f t="shared" si="37"/>
        <v>-</v>
      </c>
      <c r="AA57" s="30"/>
      <c r="AB57" s="30"/>
      <c r="AC57" s="30"/>
      <c r="AD57" s="30"/>
      <c r="AE57" s="105">
        <f t="shared" si="38"/>
        <v>1</v>
      </c>
      <c r="AF57" s="29">
        <v>97</v>
      </c>
      <c r="AG57" s="30">
        <v>10</v>
      </c>
      <c r="AH57" s="108">
        <f t="shared" si="39"/>
        <v>87</v>
      </c>
      <c r="AI57" s="30"/>
      <c r="AJ57" s="30"/>
      <c r="AK57" s="30"/>
      <c r="AL57" s="30">
        <v>1</v>
      </c>
      <c r="AM57" s="105">
        <f t="shared" si="40"/>
        <v>2</v>
      </c>
      <c r="AN57" s="29">
        <v>87</v>
      </c>
      <c r="AO57" s="30">
        <v>10</v>
      </c>
      <c r="AP57" s="108">
        <f t="shared" si="41"/>
        <v>77</v>
      </c>
      <c r="AQ57" s="30" t="s">
        <v>563</v>
      </c>
      <c r="AR57" s="30"/>
      <c r="AS57" s="30"/>
      <c r="AT57" s="30">
        <v>7</v>
      </c>
      <c r="AU57" s="105">
        <f t="shared" si="42"/>
        <v>9</v>
      </c>
      <c r="AV57" s="29"/>
      <c r="AW57" s="30"/>
      <c r="AX57" s="108" t="str">
        <f t="shared" ref="AX57:AX79" si="45">IF(AV57="","-",IFERROR(AV57-AW57,"-"))</f>
        <v>-</v>
      </c>
      <c r="AY57" s="30"/>
      <c r="AZ57" s="30"/>
      <c r="BA57" s="30"/>
      <c r="BB57" s="30"/>
      <c r="BC57" s="105">
        <f t="shared" si="28"/>
        <v>9</v>
      </c>
      <c r="BD57" s="29">
        <v>87</v>
      </c>
      <c r="BE57" s="30">
        <v>10</v>
      </c>
      <c r="BF57" s="108">
        <f t="shared" si="43"/>
        <v>77</v>
      </c>
      <c r="BG57" s="30"/>
      <c r="BH57" s="30"/>
      <c r="BI57" s="30"/>
      <c r="BJ57" s="30">
        <v>1</v>
      </c>
      <c r="BK57" s="105">
        <f t="shared" si="44"/>
        <v>10</v>
      </c>
      <c r="BL57" s="92"/>
      <c r="BO57" s="109">
        <f t="shared" si="31"/>
        <v>4</v>
      </c>
      <c r="BQ57" s="110">
        <f t="shared" si="32"/>
        <v>90.333333333333329</v>
      </c>
      <c r="BS57" s="230">
        <f>ROUND((BQ57-72)*0.8,0)</f>
        <v>15</v>
      </c>
    </row>
    <row r="58" spans="1:72" ht="21">
      <c r="A58" s="207">
        <v>55</v>
      </c>
      <c r="B58" s="6" t="s">
        <v>102</v>
      </c>
      <c r="C58" s="6" t="s">
        <v>103</v>
      </c>
      <c r="D58" s="6" t="s">
        <v>104</v>
      </c>
      <c r="E58" s="9" t="s">
        <v>469</v>
      </c>
      <c r="F58" s="5" t="str">
        <f>E58</f>
        <v>W-17</v>
      </c>
      <c r="G58" s="202"/>
      <c r="H58" s="29">
        <v>97</v>
      </c>
      <c r="I58" s="30">
        <v>17</v>
      </c>
      <c r="J58" s="108">
        <f t="shared" si="33"/>
        <v>80</v>
      </c>
      <c r="K58" s="169"/>
      <c r="L58" s="169"/>
      <c r="M58" s="169"/>
      <c r="N58" s="30">
        <v>2</v>
      </c>
      <c r="O58" s="105">
        <f t="shared" si="34"/>
        <v>2</v>
      </c>
      <c r="P58" s="29">
        <v>91</v>
      </c>
      <c r="Q58" s="30">
        <v>17</v>
      </c>
      <c r="R58" s="107">
        <f t="shared" si="35"/>
        <v>74</v>
      </c>
      <c r="S58" s="169"/>
      <c r="T58" s="169"/>
      <c r="U58" s="169"/>
      <c r="V58" s="30">
        <v>8</v>
      </c>
      <c r="W58" s="105">
        <f t="shared" si="36"/>
        <v>10</v>
      </c>
      <c r="X58" s="29"/>
      <c r="Y58" s="30"/>
      <c r="Z58" s="108" t="str">
        <f t="shared" si="37"/>
        <v>-</v>
      </c>
      <c r="AA58" s="30"/>
      <c r="AB58" s="30"/>
      <c r="AC58" s="30"/>
      <c r="AD58" s="30"/>
      <c r="AE58" s="105">
        <f t="shared" si="38"/>
        <v>10</v>
      </c>
      <c r="AF58" s="29">
        <v>94</v>
      </c>
      <c r="AG58" s="30">
        <v>17</v>
      </c>
      <c r="AH58" s="108">
        <f t="shared" si="39"/>
        <v>77</v>
      </c>
      <c r="AI58" s="30" t="s">
        <v>567</v>
      </c>
      <c r="AJ58" s="30" t="s">
        <v>567</v>
      </c>
      <c r="AK58" s="30"/>
      <c r="AL58" s="30">
        <v>4</v>
      </c>
      <c r="AM58" s="105">
        <f t="shared" si="40"/>
        <v>14</v>
      </c>
      <c r="AN58" s="29"/>
      <c r="AO58" s="30"/>
      <c r="AP58" s="108" t="str">
        <f t="shared" si="41"/>
        <v>-</v>
      </c>
      <c r="AQ58" s="30"/>
      <c r="AR58" s="30"/>
      <c r="AS58" s="30"/>
      <c r="AT58" s="30"/>
      <c r="AU58" s="105">
        <f t="shared" si="42"/>
        <v>14</v>
      </c>
      <c r="AV58" s="29"/>
      <c r="AW58" s="30"/>
      <c r="AX58" s="108" t="str">
        <f t="shared" si="45"/>
        <v>-</v>
      </c>
      <c r="AY58" s="30"/>
      <c r="AZ58" s="30"/>
      <c r="BA58" s="30"/>
      <c r="BB58" s="30"/>
      <c r="BC58" s="105">
        <f t="shared" si="28"/>
        <v>14</v>
      </c>
      <c r="BD58" s="29"/>
      <c r="BE58" s="30"/>
      <c r="BF58" s="108" t="str">
        <f t="shared" si="43"/>
        <v>-</v>
      </c>
      <c r="BG58" s="30"/>
      <c r="BH58" s="30"/>
      <c r="BI58" s="30"/>
      <c r="BJ58" s="30"/>
      <c r="BK58" s="105">
        <f t="shared" si="44"/>
        <v>14</v>
      </c>
      <c r="BL58" s="92"/>
      <c r="BO58" s="109">
        <f t="shared" si="31"/>
        <v>3</v>
      </c>
      <c r="BQ58" s="110">
        <f t="shared" si="32"/>
        <v>92.5</v>
      </c>
      <c r="BS58" s="230">
        <f>ROUND((BQ58-72)*0.8,0)</f>
        <v>16</v>
      </c>
    </row>
    <row r="59" spans="1:72" ht="21">
      <c r="A59" s="207">
        <v>56</v>
      </c>
      <c r="B59" s="6" t="s">
        <v>102</v>
      </c>
      <c r="C59" s="6" t="s">
        <v>100</v>
      </c>
      <c r="D59" s="209" t="s">
        <v>13</v>
      </c>
      <c r="E59" s="9" t="s">
        <v>470</v>
      </c>
      <c r="F59" s="5" t="str">
        <f>E59</f>
        <v>-</v>
      </c>
      <c r="G59" s="202"/>
      <c r="H59" s="29"/>
      <c r="I59" s="30"/>
      <c r="J59" s="108" t="str">
        <f t="shared" si="33"/>
        <v>-</v>
      </c>
      <c r="K59" s="169"/>
      <c r="L59" s="169"/>
      <c r="M59" s="169"/>
      <c r="N59" s="30"/>
      <c r="O59" s="105">
        <f t="shared" si="34"/>
        <v>0</v>
      </c>
      <c r="P59" s="29"/>
      <c r="Q59" s="30"/>
      <c r="R59" s="107" t="str">
        <f t="shared" si="35"/>
        <v>-</v>
      </c>
      <c r="S59" s="169"/>
      <c r="T59" s="169"/>
      <c r="U59" s="169"/>
      <c r="V59" s="30"/>
      <c r="W59" s="105">
        <f t="shared" si="36"/>
        <v>0</v>
      </c>
      <c r="X59" s="29"/>
      <c r="Y59" s="30"/>
      <c r="Z59" s="108" t="str">
        <f t="shared" si="37"/>
        <v>-</v>
      </c>
      <c r="AA59" s="30"/>
      <c r="AB59" s="30"/>
      <c r="AC59" s="30"/>
      <c r="AD59" s="30"/>
      <c r="AE59" s="105">
        <f t="shared" si="38"/>
        <v>0</v>
      </c>
      <c r="AF59" s="29"/>
      <c r="AG59" s="30"/>
      <c r="AH59" s="108" t="str">
        <f t="shared" si="39"/>
        <v>-</v>
      </c>
      <c r="AI59" s="30"/>
      <c r="AJ59" s="30"/>
      <c r="AK59" s="30"/>
      <c r="AL59" s="30"/>
      <c r="AM59" s="105">
        <f t="shared" si="40"/>
        <v>0</v>
      </c>
      <c r="AN59" s="29"/>
      <c r="AO59" s="30"/>
      <c r="AP59" s="108" t="str">
        <f t="shared" si="41"/>
        <v>-</v>
      </c>
      <c r="AQ59" s="30"/>
      <c r="AR59" s="30"/>
      <c r="AS59" s="30"/>
      <c r="AT59" s="30"/>
      <c r="AU59" s="105">
        <f t="shared" si="42"/>
        <v>0</v>
      </c>
      <c r="AV59" s="29"/>
      <c r="AW59" s="30"/>
      <c r="AX59" s="108" t="str">
        <f t="shared" si="45"/>
        <v>-</v>
      </c>
      <c r="AY59" s="30"/>
      <c r="AZ59" s="30"/>
      <c r="BA59" s="30"/>
      <c r="BB59" s="30"/>
      <c r="BC59" s="105">
        <f t="shared" si="28"/>
        <v>0</v>
      </c>
      <c r="BD59" s="29"/>
      <c r="BE59" s="30"/>
      <c r="BF59" s="108" t="str">
        <f t="shared" si="43"/>
        <v>-</v>
      </c>
      <c r="BG59" s="30"/>
      <c r="BH59" s="30"/>
      <c r="BI59" s="30"/>
      <c r="BJ59" s="30"/>
      <c r="BK59" s="105">
        <f t="shared" si="44"/>
        <v>0</v>
      </c>
      <c r="BL59" s="92"/>
      <c r="BO59" s="235">
        <f t="shared" si="31"/>
        <v>0</v>
      </c>
      <c r="BQ59" s="110" t="str">
        <f t="shared" si="32"/>
        <v>-</v>
      </c>
      <c r="BS59" s="230" t="s">
        <v>650</v>
      </c>
    </row>
    <row r="60" spans="1:72" ht="20.25" customHeight="1">
      <c r="A60" s="207">
        <v>57</v>
      </c>
      <c r="B60" s="6"/>
      <c r="C60" s="6"/>
      <c r="D60" s="6"/>
      <c r="E60" s="9"/>
      <c r="F60" s="168"/>
      <c r="G60" s="202"/>
      <c r="H60" s="29"/>
      <c r="I60" s="30"/>
      <c r="J60" s="108" t="str">
        <f t="shared" si="33"/>
        <v>-</v>
      </c>
      <c r="K60" s="169"/>
      <c r="L60" s="169"/>
      <c r="M60" s="169"/>
      <c r="N60" s="30"/>
      <c r="O60" s="105">
        <f t="shared" si="34"/>
        <v>0</v>
      </c>
      <c r="P60" s="29"/>
      <c r="Q60" s="30"/>
      <c r="R60" s="107" t="str">
        <f t="shared" si="35"/>
        <v>-</v>
      </c>
      <c r="S60" s="169"/>
      <c r="T60" s="169"/>
      <c r="U60" s="169"/>
      <c r="V60" s="30"/>
      <c r="W60" s="105">
        <f t="shared" si="36"/>
        <v>0</v>
      </c>
      <c r="X60" s="29"/>
      <c r="Y60" s="30"/>
      <c r="Z60" s="108" t="str">
        <f t="shared" si="37"/>
        <v>-</v>
      </c>
      <c r="AA60" s="30"/>
      <c r="AB60" s="30"/>
      <c r="AC60" s="30"/>
      <c r="AD60" s="30"/>
      <c r="AE60" s="105">
        <f t="shared" si="38"/>
        <v>0</v>
      </c>
      <c r="AF60" s="29"/>
      <c r="AG60" s="30"/>
      <c r="AH60" s="108" t="str">
        <f t="shared" si="39"/>
        <v>-</v>
      </c>
      <c r="AI60" s="30"/>
      <c r="AJ60" s="30"/>
      <c r="AK60" s="30"/>
      <c r="AL60" s="30"/>
      <c r="AM60" s="105">
        <f t="shared" si="40"/>
        <v>0</v>
      </c>
      <c r="AN60" s="29"/>
      <c r="AO60" s="30"/>
      <c r="AP60" s="108" t="str">
        <f t="shared" si="41"/>
        <v>-</v>
      </c>
      <c r="AQ60" s="30"/>
      <c r="AR60" s="30"/>
      <c r="AS60" s="30"/>
      <c r="AT60" s="30"/>
      <c r="AU60" s="105">
        <f t="shared" si="42"/>
        <v>0</v>
      </c>
      <c r="AV60" s="29"/>
      <c r="AW60" s="30"/>
      <c r="AX60" s="108" t="str">
        <f t="shared" si="45"/>
        <v>-</v>
      </c>
      <c r="AY60" s="30"/>
      <c r="AZ60" s="30"/>
      <c r="BA60" s="30"/>
      <c r="BB60" s="30"/>
      <c r="BC60" s="105">
        <f t="shared" si="28"/>
        <v>0</v>
      </c>
      <c r="BD60" s="29"/>
      <c r="BE60" s="30"/>
      <c r="BF60" s="108" t="str">
        <f t="shared" si="43"/>
        <v>-</v>
      </c>
      <c r="BG60" s="30"/>
      <c r="BH60" s="30"/>
      <c r="BI60" s="30"/>
      <c r="BJ60" s="30"/>
      <c r="BK60" s="105">
        <f t="shared" si="44"/>
        <v>0</v>
      </c>
      <c r="BL60" s="92"/>
      <c r="BO60" s="109">
        <f t="shared" si="31"/>
        <v>0</v>
      </c>
      <c r="BQ60" s="110" t="str">
        <f t="shared" si="32"/>
        <v>-</v>
      </c>
      <c r="BS60" s="230" t="s">
        <v>650</v>
      </c>
    </row>
    <row r="61" spans="1:72" ht="20.25" customHeight="1">
      <c r="A61" s="207">
        <v>58</v>
      </c>
      <c r="B61" s="6"/>
      <c r="C61" s="6"/>
      <c r="D61" s="6"/>
      <c r="E61" s="9"/>
      <c r="F61" s="168"/>
      <c r="G61" s="202"/>
      <c r="H61" s="29"/>
      <c r="I61" s="30"/>
      <c r="J61" s="108" t="str">
        <f t="shared" si="33"/>
        <v>-</v>
      </c>
      <c r="K61" s="169"/>
      <c r="L61" s="169"/>
      <c r="M61" s="169"/>
      <c r="N61" s="30"/>
      <c r="O61" s="105">
        <f t="shared" si="34"/>
        <v>0</v>
      </c>
      <c r="P61" s="29"/>
      <c r="Q61" s="30"/>
      <c r="R61" s="107" t="str">
        <f t="shared" si="35"/>
        <v>-</v>
      </c>
      <c r="S61" s="169"/>
      <c r="T61" s="169"/>
      <c r="U61" s="169"/>
      <c r="V61" s="30"/>
      <c r="W61" s="105">
        <f t="shared" si="36"/>
        <v>0</v>
      </c>
      <c r="X61" s="29"/>
      <c r="Y61" s="30"/>
      <c r="Z61" s="108" t="str">
        <f t="shared" si="37"/>
        <v>-</v>
      </c>
      <c r="AA61" s="30"/>
      <c r="AB61" s="30"/>
      <c r="AC61" s="30"/>
      <c r="AD61" s="30"/>
      <c r="AE61" s="105">
        <f t="shared" si="38"/>
        <v>0</v>
      </c>
      <c r="AF61" s="29"/>
      <c r="AG61" s="30"/>
      <c r="AH61" s="108" t="str">
        <f t="shared" si="39"/>
        <v>-</v>
      </c>
      <c r="AI61" s="30"/>
      <c r="AJ61" s="30"/>
      <c r="AK61" s="30"/>
      <c r="AL61" s="30"/>
      <c r="AM61" s="105">
        <f t="shared" si="40"/>
        <v>0</v>
      </c>
      <c r="AN61" s="29"/>
      <c r="AO61" s="30"/>
      <c r="AP61" s="108" t="str">
        <f t="shared" si="41"/>
        <v>-</v>
      </c>
      <c r="AQ61" s="30"/>
      <c r="AR61" s="30"/>
      <c r="AS61" s="30"/>
      <c r="AT61" s="30"/>
      <c r="AU61" s="105">
        <f t="shared" si="42"/>
        <v>0</v>
      </c>
      <c r="AV61" s="29"/>
      <c r="AW61" s="30"/>
      <c r="AX61" s="108" t="str">
        <f t="shared" si="45"/>
        <v>-</v>
      </c>
      <c r="AY61" s="30"/>
      <c r="AZ61" s="30"/>
      <c r="BA61" s="30"/>
      <c r="BB61" s="30"/>
      <c r="BC61" s="105">
        <f t="shared" si="28"/>
        <v>0</v>
      </c>
      <c r="BD61" s="29"/>
      <c r="BE61" s="30"/>
      <c r="BF61" s="108" t="str">
        <f t="shared" si="43"/>
        <v>-</v>
      </c>
      <c r="BG61" s="30"/>
      <c r="BH61" s="30"/>
      <c r="BI61" s="30"/>
      <c r="BJ61" s="30"/>
      <c r="BK61" s="105">
        <f t="shared" si="44"/>
        <v>0</v>
      </c>
      <c r="BL61" s="92"/>
      <c r="BO61" s="109">
        <f t="shared" si="31"/>
        <v>0</v>
      </c>
      <c r="BQ61" s="110" t="str">
        <f t="shared" si="32"/>
        <v>-</v>
      </c>
      <c r="BS61" s="230" t="s">
        <v>650</v>
      </c>
    </row>
    <row r="62" spans="1:72" ht="20.25" customHeight="1">
      <c r="A62" s="207">
        <v>59</v>
      </c>
      <c r="B62" s="6" t="s">
        <v>19</v>
      </c>
      <c r="C62" s="6" t="s">
        <v>5</v>
      </c>
      <c r="D62" s="6" t="s">
        <v>20</v>
      </c>
      <c r="E62" s="9" t="s">
        <v>561</v>
      </c>
      <c r="F62" s="151">
        <v>12</v>
      </c>
      <c r="G62" s="202"/>
      <c r="H62" s="29">
        <v>89</v>
      </c>
      <c r="I62" s="30" t="s">
        <v>561</v>
      </c>
      <c r="J62" s="108" t="str">
        <f t="shared" si="33"/>
        <v>-</v>
      </c>
      <c r="K62" s="169"/>
      <c r="L62" s="169"/>
      <c r="M62" s="169"/>
      <c r="N62" s="30"/>
      <c r="O62" s="105">
        <f t="shared" si="34"/>
        <v>0</v>
      </c>
      <c r="P62" s="29"/>
      <c r="Q62" s="30"/>
      <c r="R62" s="107" t="str">
        <f t="shared" si="35"/>
        <v>-</v>
      </c>
      <c r="S62" s="169"/>
      <c r="T62" s="169"/>
      <c r="U62" s="169"/>
      <c r="V62" s="30"/>
      <c r="W62" s="105">
        <f t="shared" si="36"/>
        <v>0</v>
      </c>
      <c r="X62" s="29"/>
      <c r="Y62" s="30"/>
      <c r="Z62" s="108" t="str">
        <f t="shared" si="37"/>
        <v>-</v>
      </c>
      <c r="AA62" s="30"/>
      <c r="AB62" s="30"/>
      <c r="AC62" s="30"/>
      <c r="AD62" s="30"/>
      <c r="AE62" s="105">
        <f t="shared" si="38"/>
        <v>0</v>
      </c>
      <c r="AF62" s="29"/>
      <c r="AG62" s="30"/>
      <c r="AH62" s="108" t="str">
        <f t="shared" si="39"/>
        <v>-</v>
      </c>
      <c r="AI62" s="30"/>
      <c r="AJ62" s="30"/>
      <c r="AK62" s="30"/>
      <c r="AL62" s="30"/>
      <c r="AM62" s="105">
        <f t="shared" si="40"/>
        <v>0</v>
      </c>
      <c r="AN62" s="29"/>
      <c r="AO62" s="30"/>
      <c r="AP62" s="108" t="str">
        <f t="shared" si="41"/>
        <v>-</v>
      </c>
      <c r="AQ62" s="30"/>
      <c r="AR62" s="30"/>
      <c r="AS62" s="30"/>
      <c r="AT62" s="30"/>
      <c r="AU62" s="105">
        <f t="shared" si="42"/>
        <v>0</v>
      </c>
      <c r="AV62" s="29"/>
      <c r="AW62" s="30"/>
      <c r="AX62" s="108" t="str">
        <f t="shared" si="45"/>
        <v>-</v>
      </c>
      <c r="AY62" s="30"/>
      <c r="AZ62" s="30"/>
      <c r="BA62" s="30"/>
      <c r="BB62" s="30"/>
      <c r="BC62" s="105">
        <f t="shared" si="28"/>
        <v>0</v>
      </c>
      <c r="BD62" s="29"/>
      <c r="BE62" s="30"/>
      <c r="BF62" s="108" t="str">
        <f t="shared" si="43"/>
        <v>-</v>
      </c>
      <c r="BG62" s="30"/>
      <c r="BH62" s="30"/>
      <c r="BI62" s="30"/>
      <c r="BJ62" s="30"/>
      <c r="BK62" s="105">
        <f t="shared" si="44"/>
        <v>0</v>
      </c>
      <c r="BL62" s="92"/>
      <c r="BO62" s="109">
        <f t="shared" si="31"/>
        <v>1</v>
      </c>
      <c r="BQ62" s="110" t="str">
        <f t="shared" si="32"/>
        <v>-</v>
      </c>
      <c r="BS62" s="230" t="s">
        <v>650</v>
      </c>
    </row>
    <row r="63" spans="1:72" ht="20.25" customHeight="1">
      <c r="A63" s="207">
        <v>60</v>
      </c>
      <c r="B63" s="209" t="s">
        <v>139</v>
      </c>
      <c r="C63" s="209" t="s">
        <v>603</v>
      </c>
      <c r="D63" s="209" t="s">
        <v>604</v>
      </c>
      <c r="E63" s="9" t="s">
        <v>561</v>
      </c>
      <c r="F63" s="5" t="str">
        <f t="shared" ref="F63:F78" si="46">E63</f>
        <v>guest</v>
      </c>
      <c r="G63" s="202"/>
      <c r="H63" s="29"/>
      <c r="I63" s="30"/>
      <c r="J63" s="108" t="str">
        <f t="shared" si="33"/>
        <v>-</v>
      </c>
      <c r="K63" s="169"/>
      <c r="L63" s="169"/>
      <c r="M63" s="169"/>
      <c r="N63" s="30"/>
      <c r="O63" s="105">
        <f t="shared" si="34"/>
        <v>0</v>
      </c>
      <c r="P63" s="29"/>
      <c r="Q63" s="30"/>
      <c r="R63" s="107" t="str">
        <f t="shared" si="35"/>
        <v>-</v>
      </c>
      <c r="S63" s="169"/>
      <c r="T63" s="169"/>
      <c r="U63" s="169"/>
      <c r="V63" s="30"/>
      <c r="W63" s="105">
        <f t="shared" si="36"/>
        <v>0</v>
      </c>
      <c r="X63" s="29"/>
      <c r="Y63" s="30"/>
      <c r="Z63" s="108" t="str">
        <f t="shared" si="37"/>
        <v>-</v>
      </c>
      <c r="AA63" s="30"/>
      <c r="AB63" s="30"/>
      <c r="AC63" s="30"/>
      <c r="AD63" s="30"/>
      <c r="AE63" s="105">
        <f t="shared" si="38"/>
        <v>0</v>
      </c>
      <c r="AF63" s="29"/>
      <c r="AG63" s="30"/>
      <c r="AH63" s="108" t="str">
        <f t="shared" si="39"/>
        <v>-</v>
      </c>
      <c r="AI63" s="30"/>
      <c r="AJ63" s="30"/>
      <c r="AK63" s="30"/>
      <c r="AL63" s="30"/>
      <c r="AM63" s="105">
        <f t="shared" si="40"/>
        <v>0</v>
      </c>
      <c r="AN63" s="29"/>
      <c r="AO63" s="30"/>
      <c r="AP63" s="108" t="str">
        <f t="shared" si="41"/>
        <v>-</v>
      </c>
      <c r="AQ63" s="30"/>
      <c r="AR63" s="30"/>
      <c r="AS63" s="30"/>
      <c r="AT63" s="30"/>
      <c r="AU63" s="105">
        <f t="shared" si="42"/>
        <v>0</v>
      </c>
      <c r="AV63" s="29"/>
      <c r="AW63" s="30"/>
      <c r="AX63" s="108" t="str">
        <f t="shared" si="45"/>
        <v>-</v>
      </c>
      <c r="AY63" s="30"/>
      <c r="AZ63" s="30"/>
      <c r="BA63" s="232"/>
      <c r="BB63" s="30"/>
      <c r="BC63" s="105">
        <f t="shared" si="28"/>
        <v>0</v>
      </c>
      <c r="BD63" s="29"/>
      <c r="BE63" s="30"/>
      <c r="BF63" s="108" t="str">
        <f t="shared" si="43"/>
        <v>-</v>
      </c>
      <c r="BG63" s="30"/>
      <c r="BH63" s="30"/>
      <c r="BI63" s="30"/>
      <c r="BJ63" s="30"/>
      <c r="BK63" s="105">
        <f t="shared" si="44"/>
        <v>0</v>
      </c>
      <c r="BL63" s="92"/>
      <c r="BO63" s="109">
        <f t="shared" si="31"/>
        <v>0</v>
      </c>
      <c r="BQ63" s="110" t="str">
        <f t="shared" si="32"/>
        <v>-</v>
      </c>
      <c r="BS63" s="230" t="s">
        <v>650</v>
      </c>
    </row>
    <row r="64" spans="1:72" ht="20.25" customHeight="1">
      <c r="A64" s="207">
        <v>61</v>
      </c>
      <c r="B64" s="209" t="s">
        <v>625</v>
      </c>
      <c r="C64" s="209" t="s">
        <v>626</v>
      </c>
      <c r="D64" s="209" t="s">
        <v>613</v>
      </c>
      <c r="E64" s="9" t="s">
        <v>561</v>
      </c>
      <c r="F64" s="5" t="str">
        <f t="shared" si="46"/>
        <v>guest</v>
      </c>
      <c r="G64" s="202"/>
      <c r="H64" s="29"/>
      <c r="I64" s="30"/>
      <c r="J64" s="108" t="str">
        <f t="shared" si="33"/>
        <v>-</v>
      </c>
      <c r="K64" s="169"/>
      <c r="L64" s="169"/>
      <c r="M64" s="169"/>
      <c r="N64" s="30"/>
      <c r="O64" s="105">
        <f t="shared" si="34"/>
        <v>0</v>
      </c>
      <c r="P64" s="29"/>
      <c r="Q64" s="30"/>
      <c r="R64" s="107" t="str">
        <f t="shared" si="35"/>
        <v>-</v>
      </c>
      <c r="S64" s="169"/>
      <c r="T64" s="169"/>
      <c r="U64" s="169"/>
      <c r="V64" s="30"/>
      <c r="W64" s="105">
        <f t="shared" si="36"/>
        <v>0</v>
      </c>
      <c r="X64" s="29"/>
      <c r="Y64" s="30"/>
      <c r="Z64" s="108" t="str">
        <f t="shared" si="37"/>
        <v>-</v>
      </c>
      <c r="AA64" s="30"/>
      <c r="AB64" s="30"/>
      <c r="AC64" s="30"/>
      <c r="AD64" s="30"/>
      <c r="AE64" s="105">
        <f t="shared" si="38"/>
        <v>0</v>
      </c>
      <c r="AF64" s="29">
        <v>101</v>
      </c>
      <c r="AG64" s="30"/>
      <c r="AH64" s="108">
        <f t="shared" si="39"/>
        <v>101</v>
      </c>
      <c r="AI64" s="30"/>
      <c r="AJ64" s="30"/>
      <c r="AK64" s="30"/>
      <c r="AL64" s="30"/>
      <c r="AM64" s="105">
        <f t="shared" si="40"/>
        <v>0</v>
      </c>
      <c r="AN64" s="29"/>
      <c r="AO64" s="30"/>
      <c r="AP64" s="108" t="str">
        <f t="shared" si="41"/>
        <v>-</v>
      </c>
      <c r="AQ64" s="30"/>
      <c r="AR64" s="30"/>
      <c r="AS64" s="30"/>
      <c r="AT64" s="30"/>
      <c r="AU64" s="105">
        <f t="shared" si="42"/>
        <v>0</v>
      </c>
      <c r="AV64" s="29">
        <v>115</v>
      </c>
      <c r="AW64" s="30"/>
      <c r="AX64" s="108">
        <f t="shared" si="45"/>
        <v>115</v>
      </c>
      <c r="AY64" s="30"/>
      <c r="AZ64" s="30" t="s">
        <v>613</v>
      </c>
      <c r="BA64" s="200" t="s">
        <v>563</v>
      </c>
      <c r="BB64" s="30"/>
      <c r="BC64" s="105">
        <f t="shared" si="28"/>
        <v>0</v>
      </c>
      <c r="BD64" s="29"/>
      <c r="BE64" s="30"/>
      <c r="BF64" s="108" t="str">
        <f t="shared" si="43"/>
        <v>-</v>
      </c>
      <c r="BG64" s="30"/>
      <c r="BH64" s="30"/>
      <c r="BI64" s="30"/>
      <c r="BJ64" s="30"/>
      <c r="BK64" s="105">
        <f t="shared" si="44"/>
        <v>0</v>
      </c>
      <c r="BL64" s="92"/>
      <c r="BO64" s="109">
        <f t="shared" si="31"/>
        <v>2</v>
      </c>
      <c r="BQ64" s="110">
        <f t="shared" si="32"/>
        <v>108</v>
      </c>
      <c r="BS64" s="230">
        <f>ROUND((BQ64-72)*0.8,0)</f>
        <v>29</v>
      </c>
    </row>
    <row r="65" spans="1:71" ht="20.25" customHeight="1">
      <c r="A65" s="207">
        <v>62</v>
      </c>
      <c r="B65" s="209" t="s">
        <v>141</v>
      </c>
      <c r="C65" s="209" t="s">
        <v>142</v>
      </c>
      <c r="D65" s="209" t="s">
        <v>143</v>
      </c>
      <c r="E65" s="9" t="s">
        <v>561</v>
      </c>
      <c r="F65" s="5" t="str">
        <f t="shared" si="46"/>
        <v>guest</v>
      </c>
      <c r="G65" s="202"/>
      <c r="H65" s="29"/>
      <c r="I65" s="30"/>
      <c r="J65" s="108" t="str">
        <f t="shared" si="33"/>
        <v>-</v>
      </c>
      <c r="K65" s="169"/>
      <c r="L65" s="169"/>
      <c r="M65" s="169"/>
      <c r="N65" s="30"/>
      <c r="O65" s="105">
        <f t="shared" si="34"/>
        <v>0</v>
      </c>
      <c r="P65" s="29"/>
      <c r="Q65" s="30"/>
      <c r="R65" s="107" t="str">
        <f t="shared" si="35"/>
        <v>-</v>
      </c>
      <c r="S65" s="169"/>
      <c r="T65" s="169"/>
      <c r="U65" s="169"/>
      <c r="V65" s="30"/>
      <c r="W65" s="105">
        <f t="shared" si="36"/>
        <v>0</v>
      </c>
      <c r="X65" s="29"/>
      <c r="Y65" s="30"/>
      <c r="Z65" s="108" t="str">
        <f t="shared" si="37"/>
        <v>-</v>
      </c>
      <c r="AA65" s="30"/>
      <c r="AB65" s="30"/>
      <c r="AC65" s="30"/>
      <c r="AD65" s="30"/>
      <c r="AE65" s="105">
        <f t="shared" si="38"/>
        <v>0</v>
      </c>
      <c r="AF65" s="29"/>
      <c r="AG65" s="30"/>
      <c r="AH65" s="108" t="str">
        <f t="shared" si="39"/>
        <v>-</v>
      </c>
      <c r="AI65" s="30"/>
      <c r="AJ65" s="30"/>
      <c r="AK65" s="30"/>
      <c r="AL65" s="30"/>
      <c r="AM65" s="105">
        <f t="shared" si="40"/>
        <v>0</v>
      </c>
      <c r="AN65" s="29"/>
      <c r="AO65" s="30"/>
      <c r="AP65" s="108" t="str">
        <f t="shared" si="41"/>
        <v>-</v>
      </c>
      <c r="AQ65" s="30"/>
      <c r="AR65" s="30"/>
      <c r="AS65" s="30"/>
      <c r="AT65" s="30"/>
      <c r="AU65" s="105">
        <f t="shared" si="42"/>
        <v>0</v>
      </c>
      <c r="AV65" s="29"/>
      <c r="AW65" s="30"/>
      <c r="AX65" s="108" t="str">
        <f t="shared" si="45"/>
        <v>-</v>
      </c>
      <c r="AY65" s="30"/>
      <c r="AZ65" s="30"/>
      <c r="BA65" s="30"/>
      <c r="BB65" s="30"/>
      <c r="BC65" s="105">
        <f t="shared" si="28"/>
        <v>0</v>
      </c>
      <c r="BD65" s="29"/>
      <c r="BE65" s="30"/>
      <c r="BF65" s="108" t="str">
        <f t="shared" si="43"/>
        <v>-</v>
      </c>
      <c r="BG65" s="30"/>
      <c r="BH65" s="30"/>
      <c r="BI65" s="30"/>
      <c r="BJ65" s="30"/>
      <c r="BK65" s="105">
        <f t="shared" si="44"/>
        <v>0</v>
      </c>
      <c r="BL65" s="92"/>
      <c r="BO65" s="109">
        <f t="shared" si="31"/>
        <v>0</v>
      </c>
      <c r="BQ65" s="110" t="str">
        <f t="shared" si="32"/>
        <v>-</v>
      </c>
      <c r="BS65" s="230" t="s">
        <v>650</v>
      </c>
    </row>
    <row r="66" spans="1:71" ht="20.25" customHeight="1">
      <c r="A66" s="207">
        <v>63</v>
      </c>
      <c r="B66" s="209" t="s">
        <v>635</v>
      </c>
      <c r="C66" s="209" t="s">
        <v>636</v>
      </c>
      <c r="D66" s="209" t="s">
        <v>637</v>
      </c>
      <c r="E66" s="9" t="s">
        <v>561</v>
      </c>
      <c r="F66" s="5" t="str">
        <f t="shared" si="46"/>
        <v>guest</v>
      </c>
      <c r="G66" s="202"/>
      <c r="H66" s="29"/>
      <c r="I66" s="30"/>
      <c r="J66" s="108" t="str">
        <f t="shared" si="33"/>
        <v>-</v>
      </c>
      <c r="K66" s="169"/>
      <c r="L66" s="169"/>
      <c r="M66" s="169"/>
      <c r="N66" s="30"/>
      <c r="O66" s="105">
        <f t="shared" si="34"/>
        <v>0</v>
      </c>
      <c r="P66" s="29"/>
      <c r="Q66" s="30"/>
      <c r="R66" s="107" t="str">
        <f t="shared" si="35"/>
        <v>-</v>
      </c>
      <c r="S66" s="169"/>
      <c r="T66" s="169"/>
      <c r="U66" s="169"/>
      <c r="V66" s="30"/>
      <c r="W66" s="105">
        <f t="shared" si="36"/>
        <v>0</v>
      </c>
      <c r="X66" s="29"/>
      <c r="Y66" s="30"/>
      <c r="Z66" s="108" t="str">
        <f t="shared" si="37"/>
        <v>-</v>
      </c>
      <c r="AA66" s="30"/>
      <c r="AB66" s="30"/>
      <c r="AC66" s="30"/>
      <c r="AD66" s="30"/>
      <c r="AE66" s="105">
        <f t="shared" si="38"/>
        <v>0</v>
      </c>
      <c r="AF66" s="29"/>
      <c r="AG66" s="30"/>
      <c r="AH66" s="108" t="str">
        <f t="shared" si="39"/>
        <v>-</v>
      </c>
      <c r="AI66" s="30"/>
      <c r="AJ66" s="30"/>
      <c r="AK66" s="30"/>
      <c r="AL66" s="30"/>
      <c r="AM66" s="105">
        <f t="shared" si="40"/>
        <v>0</v>
      </c>
      <c r="AN66" s="29"/>
      <c r="AO66" s="30"/>
      <c r="AP66" s="108" t="str">
        <f t="shared" si="41"/>
        <v>-</v>
      </c>
      <c r="AQ66" s="30"/>
      <c r="AR66" s="30"/>
      <c r="AS66" s="30"/>
      <c r="AT66" s="30"/>
      <c r="AU66" s="105">
        <f t="shared" si="42"/>
        <v>0</v>
      </c>
      <c r="AV66" s="29">
        <v>157</v>
      </c>
      <c r="AW66" s="30"/>
      <c r="AX66" s="108">
        <f t="shared" si="45"/>
        <v>157</v>
      </c>
      <c r="AY66" s="30"/>
      <c r="AZ66" s="30"/>
      <c r="BA66" s="30"/>
      <c r="BB66" s="30"/>
      <c r="BC66" s="105">
        <f t="shared" si="28"/>
        <v>0</v>
      </c>
      <c r="BD66" s="29"/>
      <c r="BE66" s="30"/>
      <c r="BF66" s="108" t="str">
        <f t="shared" si="43"/>
        <v>-</v>
      </c>
      <c r="BG66" s="30"/>
      <c r="BH66" s="30"/>
      <c r="BI66" s="30"/>
      <c r="BJ66" s="30"/>
      <c r="BK66" s="105">
        <f t="shared" si="44"/>
        <v>0</v>
      </c>
      <c r="BL66" s="92"/>
      <c r="BO66" s="109">
        <f t="shared" si="31"/>
        <v>1</v>
      </c>
      <c r="BQ66" s="110">
        <f t="shared" si="32"/>
        <v>157</v>
      </c>
      <c r="BS66" s="230">
        <f>ROUND((BQ66-72)*0.8,0)</f>
        <v>68</v>
      </c>
    </row>
    <row r="67" spans="1:71" ht="20.25" customHeight="1">
      <c r="A67" s="207">
        <v>64</v>
      </c>
      <c r="B67" s="209" t="s">
        <v>633</v>
      </c>
      <c r="C67" s="209" t="s">
        <v>634</v>
      </c>
      <c r="D67" s="209" t="s">
        <v>13</v>
      </c>
      <c r="E67" s="9" t="s">
        <v>561</v>
      </c>
      <c r="F67" s="5" t="str">
        <f t="shared" si="46"/>
        <v>guest</v>
      </c>
      <c r="G67" s="202"/>
      <c r="H67" s="29"/>
      <c r="I67" s="30"/>
      <c r="J67" s="108" t="str">
        <f t="shared" si="33"/>
        <v>-</v>
      </c>
      <c r="K67" s="169"/>
      <c r="L67" s="169"/>
      <c r="M67" s="169"/>
      <c r="N67" s="30"/>
      <c r="O67" s="105">
        <f t="shared" si="34"/>
        <v>0</v>
      </c>
      <c r="P67" s="29"/>
      <c r="Q67" s="30"/>
      <c r="R67" s="107" t="str">
        <f t="shared" si="35"/>
        <v>-</v>
      </c>
      <c r="S67" s="169"/>
      <c r="T67" s="169"/>
      <c r="U67" s="169"/>
      <c r="V67" s="30"/>
      <c r="W67" s="105">
        <f t="shared" si="36"/>
        <v>0</v>
      </c>
      <c r="X67" s="29"/>
      <c r="Y67" s="30"/>
      <c r="Z67" s="108" t="str">
        <f t="shared" si="37"/>
        <v>-</v>
      </c>
      <c r="AA67" s="30"/>
      <c r="AB67" s="30"/>
      <c r="AC67" s="30"/>
      <c r="AD67" s="30"/>
      <c r="AE67" s="105">
        <f t="shared" si="38"/>
        <v>0</v>
      </c>
      <c r="AF67" s="29"/>
      <c r="AG67" s="30"/>
      <c r="AH67" s="108" t="str">
        <f t="shared" si="39"/>
        <v>-</v>
      </c>
      <c r="AI67" s="30"/>
      <c r="AJ67" s="30"/>
      <c r="AK67" s="30"/>
      <c r="AL67" s="30"/>
      <c r="AM67" s="105">
        <f t="shared" si="40"/>
        <v>0</v>
      </c>
      <c r="AN67" s="29"/>
      <c r="AO67" s="30"/>
      <c r="AP67" s="108" t="str">
        <f t="shared" si="41"/>
        <v>-</v>
      </c>
      <c r="AQ67" s="30"/>
      <c r="AR67" s="30"/>
      <c r="AS67" s="30"/>
      <c r="AT67" s="30"/>
      <c r="AU67" s="105">
        <f t="shared" si="42"/>
        <v>0</v>
      </c>
      <c r="AV67" s="29"/>
      <c r="AW67" s="30"/>
      <c r="AX67" s="108" t="str">
        <f t="shared" si="45"/>
        <v>-</v>
      </c>
      <c r="AY67" s="30"/>
      <c r="AZ67" s="30"/>
      <c r="BA67" s="30"/>
      <c r="BB67" s="30"/>
      <c r="BC67" s="105">
        <f t="shared" si="28"/>
        <v>0</v>
      </c>
      <c r="BD67" s="29"/>
      <c r="BE67" s="30"/>
      <c r="BF67" s="108" t="str">
        <f t="shared" si="43"/>
        <v>-</v>
      </c>
      <c r="BG67" s="30"/>
      <c r="BH67" s="30"/>
      <c r="BI67" s="30"/>
      <c r="BJ67" s="30"/>
      <c r="BK67" s="105">
        <f t="shared" si="44"/>
        <v>0</v>
      </c>
      <c r="BL67" s="92"/>
      <c r="BO67" s="109">
        <f t="shared" si="31"/>
        <v>0</v>
      </c>
      <c r="BQ67" s="110" t="str">
        <f t="shared" si="32"/>
        <v>-</v>
      </c>
      <c r="BS67" s="230" t="s">
        <v>650</v>
      </c>
    </row>
    <row r="68" spans="1:71" ht="20.25" customHeight="1">
      <c r="A68" s="207">
        <v>65</v>
      </c>
      <c r="B68" s="209" t="s">
        <v>640</v>
      </c>
      <c r="C68" s="209" t="s">
        <v>641</v>
      </c>
      <c r="D68" s="209" t="s">
        <v>644</v>
      </c>
      <c r="E68" s="9" t="s">
        <v>561</v>
      </c>
      <c r="F68" s="5" t="str">
        <f t="shared" si="46"/>
        <v>guest</v>
      </c>
      <c r="G68" s="202"/>
      <c r="H68" s="29"/>
      <c r="I68" s="30"/>
      <c r="J68" s="108" t="str">
        <f t="shared" si="33"/>
        <v>-</v>
      </c>
      <c r="K68" s="169"/>
      <c r="L68" s="169"/>
      <c r="M68" s="169"/>
      <c r="N68" s="30"/>
      <c r="O68" s="105">
        <f t="shared" si="34"/>
        <v>0</v>
      </c>
      <c r="P68" s="29"/>
      <c r="Q68" s="30"/>
      <c r="R68" s="107" t="str">
        <f t="shared" si="35"/>
        <v>-</v>
      </c>
      <c r="S68" s="169"/>
      <c r="T68" s="169"/>
      <c r="U68" s="169"/>
      <c r="V68" s="30"/>
      <c r="W68" s="105">
        <f t="shared" si="36"/>
        <v>0</v>
      </c>
      <c r="X68" s="29"/>
      <c r="Y68" s="30"/>
      <c r="Z68" s="108" t="str">
        <f t="shared" si="37"/>
        <v>-</v>
      </c>
      <c r="AA68" s="30"/>
      <c r="AB68" s="30"/>
      <c r="AC68" s="30"/>
      <c r="AD68" s="30"/>
      <c r="AE68" s="105">
        <f t="shared" si="38"/>
        <v>0</v>
      </c>
      <c r="AF68" s="29"/>
      <c r="AG68" s="30"/>
      <c r="AH68" s="108" t="str">
        <f t="shared" si="39"/>
        <v>-</v>
      </c>
      <c r="AI68" s="30"/>
      <c r="AJ68" s="30"/>
      <c r="AK68" s="30"/>
      <c r="AL68" s="30"/>
      <c r="AM68" s="105">
        <f t="shared" si="40"/>
        <v>0</v>
      </c>
      <c r="AN68" s="29">
        <v>122</v>
      </c>
      <c r="AO68" s="30"/>
      <c r="AP68" s="108">
        <f t="shared" si="41"/>
        <v>122</v>
      </c>
      <c r="AQ68" s="30"/>
      <c r="AR68" s="30" t="s">
        <v>591</v>
      </c>
      <c r="AS68" s="30"/>
      <c r="AT68" s="30"/>
      <c r="AU68" s="105">
        <f t="shared" si="42"/>
        <v>0</v>
      </c>
      <c r="AV68" s="29"/>
      <c r="AW68" s="30"/>
      <c r="AX68" s="108" t="str">
        <f t="shared" si="45"/>
        <v>-</v>
      </c>
      <c r="AY68" s="30"/>
      <c r="AZ68" s="30"/>
      <c r="BA68" s="30"/>
      <c r="BB68" s="30"/>
      <c r="BC68" s="105">
        <f t="shared" ref="BC68:BC79" si="47">AU68+BB68</f>
        <v>0</v>
      </c>
      <c r="BD68" s="29"/>
      <c r="BE68" s="30"/>
      <c r="BF68" s="108" t="str">
        <f t="shared" si="43"/>
        <v>-</v>
      </c>
      <c r="BG68" s="30"/>
      <c r="BH68" s="30"/>
      <c r="BI68" s="30"/>
      <c r="BJ68" s="30"/>
      <c r="BK68" s="105">
        <f t="shared" si="44"/>
        <v>0</v>
      </c>
      <c r="BL68" s="92"/>
      <c r="BO68" s="109">
        <f t="shared" ref="BO68:BO79" si="48">COUNT(H68,P68,X68,AF68,AN68,AV68,BD68)</f>
        <v>1</v>
      </c>
      <c r="BQ68" s="110">
        <f t="shared" ref="BQ68:BQ79" si="49">IFERROR(AVERAGE(P68,X68,AF68,AN68,AV68,BD68),"-")</f>
        <v>122</v>
      </c>
      <c r="BS68" s="230">
        <f t="shared" ref="BS68:BS78" si="50">ROUND((BQ68-72)*0.8,0)</f>
        <v>40</v>
      </c>
    </row>
    <row r="69" spans="1:71" ht="20.25" customHeight="1">
      <c r="A69" s="207">
        <v>66</v>
      </c>
      <c r="B69" s="209" t="s">
        <v>498</v>
      </c>
      <c r="C69" s="209" t="s">
        <v>499</v>
      </c>
      <c r="D69" s="209" t="s">
        <v>6</v>
      </c>
      <c r="E69" s="9" t="s">
        <v>561</v>
      </c>
      <c r="F69" s="5" t="str">
        <f t="shared" si="46"/>
        <v>guest</v>
      </c>
      <c r="H69" s="29"/>
      <c r="I69" s="30"/>
      <c r="J69" s="108" t="str">
        <f t="shared" si="33"/>
        <v>-</v>
      </c>
      <c r="K69" s="169"/>
      <c r="L69" s="169"/>
      <c r="M69" s="169"/>
      <c r="N69" s="30"/>
      <c r="O69" s="105">
        <f t="shared" si="34"/>
        <v>0</v>
      </c>
      <c r="P69" s="29"/>
      <c r="Q69" s="30"/>
      <c r="R69" s="107" t="str">
        <f t="shared" si="35"/>
        <v>-</v>
      </c>
      <c r="S69" s="169"/>
      <c r="T69" s="169"/>
      <c r="U69" s="169"/>
      <c r="V69" s="30"/>
      <c r="W69" s="105">
        <f t="shared" si="36"/>
        <v>0</v>
      </c>
      <c r="X69" s="29"/>
      <c r="Y69" s="30"/>
      <c r="Z69" s="108" t="str">
        <f t="shared" si="37"/>
        <v>-</v>
      </c>
      <c r="AA69" s="30"/>
      <c r="AB69" s="30"/>
      <c r="AC69" s="30"/>
      <c r="AD69" s="30"/>
      <c r="AE69" s="105">
        <f t="shared" si="38"/>
        <v>0</v>
      </c>
      <c r="AF69" s="29"/>
      <c r="AG69" s="30"/>
      <c r="AH69" s="108" t="str">
        <f t="shared" si="39"/>
        <v>-</v>
      </c>
      <c r="AI69" s="30"/>
      <c r="AJ69" s="30"/>
      <c r="AK69" s="30"/>
      <c r="AL69" s="30"/>
      <c r="AM69" s="105">
        <f t="shared" si="40"/>
        <v>0</v>
      </c>
      <c r="AN69" s="29">
        <v>79</v>
      </c>
      <c r="AO69" s="30"/>
      <c r="AP69" s="108">
        <f t="shared" si="41"/>
        <v>79</v>
      </c>
      <c r="AQ69" s="30" t="s">
        <v>655</v>
      </c>
      <c r="AR69" s="30" t="s">
        <v>656</v>
      </c>
      <c r="AS69" s="30"/>
      <c r="AT69" s="30"/>
      <c r="AU69" s="105">
        <f t="shared" si="42"/>
        <v>0</v>
      </c>
      <c r="AV69" s="29"/>
      <c r="AW69" s="30"/>
      <c r="AX69" s="108" t="str">
        <f t="shared" si="45"/>
        <v>-</v>
      </c>
      <c r="AY69" s="30"/>
      <c r="AZ69" s="30"/>
      <c r="BA69" s="30"/>
      <c r="BB69" s="30"/>
      <c r="BC69" s="105">
        <f t="shared" si="47"/>
        <v>0</v>
      </c>
      <c r="BD69" s="29"/>
      <c r="BE69" s="30"/>
      <c r="BF69" s="108" t="str">
        <f t="shared" si="43"/>
        <v>-</v>
      </c>
      <c r="BG69" s="30"/>
      <c r="BH69" s="30"/>
      <c r="BI69" s="30"/>
      <c r="BJ69" s="30"/>
      <c r="BK69" s="105">
        <f t="shared" si="44"/>
        <v>0</v>
      </c>
      <c r="BL69" s="92"/>
      <c r="BO69" s="109">
        <f t="shared" si="48"/>
        <v>1</v>
      </c>
      <c r="BQ69" s="110">
        <f t="shared" si="49"/>
        <v>79</v>
      </c>
      <c r="BS69" s="230">
        <f t="shared" si="50"/>
        <v>6</v>
      </c>
    </row>
    <row r="70" spans="1:71" ht="20.25" customHeight="1">
      <c r="A70" s="207">
        <v>67</v>
      </c>
      <c r="B70" s="209" t="s">
        <v>646</v>
      </c>
      <c r="C70" s="209" t="s">
        <v>292</v>
      </c>
      <c r="D70" s="209" t="s">
        <v>647</v>
      </c>
      <c r="E70" s="9" t="s">
        <v>561</v>
      </c>
      <c r="F70" s="5" t="str">
        <f t="shared" si="46"/>
        <v>guest</v>
      </c>
      <c r="H70" s="29"/>
      <c r="I70" s="30"/>
      <c r="J70" s="108" t="str">
        <f t="shared" si="33"/>
        <v>-</v>
      </c>
      <c r="K70" s="169"/>
      <c r="L70" s="169"/>
      <c r="M70" s="169"/>
      <c r="N70" s="30"/>
      <c r="O70" s="105">
        <f t="shared" si="34"/>
        <v>0</v>
      </c>
      <c r="P70" s="29"/>
      <c r="Q70" s="30"/>
      <c r="R70" s="107" t="str">
        <f t="shared" si="35"/>
        <v>-</v>
      </c>
      <c r="S70" s="169"/>
      <c r="T70" s="169"/>
      <c r="U70" s="169"/>
      <c r="V70" s="30"/>
      <c r="W70" s="105">
        <f t="shared" si="36"/>
        <v>0</v>
      </c>
      <c r="X70" s="29"/>
      <c r="Y70" s="30"/>
      <c r="Z70" s="108" t="str">
        <f t="shared" si="37"/>
        <v>-</v>
      </c>
      <c r="AA70" s="30"/>
      <c r="AB70" s="30"/>
      <c r="AC70" s="30"/>
      <c r="AD70" s="30"/>
      <c r="AE70" s="105">
        <f t="shared" si="38"/>
        <v>0</v>
      </c>
      <c r="AF70" s="29"/>
      <c r="AG70" s="30"/>
      <c r="AH70" s="108" t="str">
        <f t="shared" si="39"/>
        <v>-</v>
      </c>
      <c r="AI70" s="30"/>
      <c r="AJ70" s="30"/>
      <c r="AK70" s="30"/>
      <c r="AL70" s="30"/>
      <c r="AM70" s="105">
        <f t="shared" si="40"/>
        <v>0</v>
      </c>
      <c r="AN70" s="29">
        <v>104</v>
      </c>
      <c r="AO70" s="30"/>
      <c r="AP70" s="108">
        <f t="shared" si="41"/>
        <v>104</v>
      </c>
      <c r="AQ70" s="30"/>
      <c r="AR70" s="30" t="s">
        <v>566</v>
      </c>
      <c r="AS70" s="30"/>
      <c r="AT70" s="30"/>
      <c r="AU70" s="105">
        <f t="shared" si="42"/>
        <v>0</v>
      </c>
      <c r="AV70" s="29"/>
      <c r="AW70" s="30"/>
      <c r="AX70" s="108" t="str">
        <f t="shared" si="45"/>
        <v>-</v>
      </c>
      <c r="AY70" s="30"/>
      <c r="AZ70" s="30"/>
      <c r="BA70" s="30"/>
      <c r="BB70" s="30"/>
      <c r="BC70" s="105">
        <f t="shared" si="47"/>
        <v>0</v>
      </c>
      <c r="BD70" s="29"/>
      <c r="BE70" s="30"/>
      <c r="BF70" s="108" t="str">
        <f t="shared" si="43"/>
        <v>-</v>
      </c>
      <c r="BG70" s="30"/>
      <c r="BH70" s="30"/>
      <c r="BI70" s="30"/>
      <c r="BJ70" s="30"/>
      <c r="BK70" s="105">
        <f t="shared" si="44"/>
        <v>0</v>
      </c>
      <c r="BL70" s="92"/>
      <c r="BO70" s="109">
        <f t="shared" si="48"/>
        <v>1</v>
      </c>
      <c r="BQ70" s="110">
        <f t="shared" si="49"/>
        <v>104</v>
      </c>
      <c r="BS70" s="230">
        <f t="shared" si="50"/>
        <v>26</v>
      </c>
    </row>
    <row r="71" spans="1:71" ht="20.25" customHeight="1">
      <c r="A71" s="207">
        <v>68</v>
      </c>
      <c r="B71" s="209" t="s">
        <v>648</v>
      </c>
      <c r="C71" s="209" t="s">
        <v>649</v>
      </c>
      <c r="D71" s="209" t="s">
        <v>262</v>
      </c>
      <c r="E71" s="9" t="s">
        <v>561</v>
      </c>
      <c r="F71" s="5" t="str">
        <f t="shared" si="46"/>
        <v>guest</v>
      </c>
      <c r="H71" s="29"/>
      <c r="I71" s="30"/>
      <c r="J71" s="108" t="str">
        <f t="shared" si="33"/>
        <v>-</v>
      </c>
      <c r="K71" s="169"/>
      <c r="L71" s="169"/>
      <c r="M71" s="169"/>
      <c r="N71" s="30"/>
      <c r="O71" s="105">
        <f t="shared" si="34"/>
        <v>0</v>
      </c>
      <c r="P71" s="29"/>
      <c r="Q71" s="30"/>
      <c r="R71" s="107" t="str">
        <f t="shared" si="35"/>
        <v>-</v>
      </c>
      <c r="S71" s="169"/>
      <c r="T71" s="169"/>
      <c r="U71" s="169"/>
      <c r="V71" s="30"/>
      <c r="W71" s="105">
        <f t="shared" si="36"/>
        <v>0</v>
      </c>
      <c r="X71" s="29"/>
      <c r="Y71" s="30"/>
      <c r="Z71" s="108" t="str">
        <f t="shared" si="37"/>
        <v>-</v>
      </c>
      <c r="AA71" s="30"/>
      <c r="AB71" s="30"/>
      <c r="AC71" s="30"/>
      <c r="AD71" s="30"/>
      <c r="AE71" s="105">
        <f t="shared" si="38"/>
        <v>0</v>
      </c>
      <c r="AF71" s="29"/>
      <c r="AG71" s="30"/>
      <c r="AH71" s="108" t="str">
        <f t="shared" si="39"/>
        <v>-</v>
      </c>
      <c r="AI71" s="30"/>
      <c r="AJ71" s="30"/>
      <c r="AK71" s="30"/>
      <c r="AL71" s="30"/>
      <c r="AM71" s="105">
        <f t="shared" si="40"/>
        <v>0</v>
      </c>
      <c r="AN71" s="29">
        <v>102</v>
      </c>
      <c r="AO71" s="30"/>
      <c r="AP71" s="108">
        <f t="shared" si="41"/>
        <v>102</v>
      </c>
      <c r="AQ71" s="30"/>
      <c r="AR71" s="30"/>
      <c r="AS71" s="30"/>
      <c r="AT71" s="30"/>
      <c r="AU71" s="105">
        <f t="shared" si="42"/>
        <v>0</v>
      </c>
      <c r="AV71" s="29">
        <v>101</v>
      </c>
      <c r="AW71" s="30"/>
      <c r="AX71" s="108">
        <f t="shared" si="45"/>
        <v>101</v>
      </c>
      <c r="AY71" s="30"/>
      <c r="AZ71" s="30"/>
      <c r="BA71" s="30"/>
      <c r="BB71" s="30"/>
      <c r="BC71" s="105">
        <f t="shared" si="47"/>
        <v>0</v>
      </c>
      <c r="BD71" s="29"/>
      <c r="BE71" s="30"/>
      <c r="BF71" s="108" t="str">
        <f t="shared" si="43"/>
        <v>-</v>
      </c>
      <c r="BG71" s="30"/>
      <c r="BH71" s="30"/>
      <c r="BI71" s="30"/>
      <c r="BJ71" s="30"/>
      <c r="BK71" s="105">
        <f t="shared" si="44"/>
        <v>0</v>
      </c>
      <c r="BL71" s="92"/>
      <c r="BO71" s="109">
        <f t="shared" si="48"/>
        <v>2</v>
      </c>
      <c r="BQ71" s="110">
        <f t="shared" si="49"/>
        <v>101.5</v>
      </c>
      <c r="BS71" s="230">
        <f t="shared" si="50"/>
        <v>24</v>
      </c>
    </row>
    <row r="72" spans="1:71" ht="20.25" customHeight="1">
      <c r="A72" s="207">
        <v>69</v>
      </c>
      <c r="B72" s="141" t="s">
        <v>671</v>
      </c>
      <c r="C72" s="141" t="s">
        <v>672</v>
      </c>
      <c r="D72" s="141" t="s">
        <v>6</v>
      </c>
      <c r="E72" s="9" t="s">
        <v>561</v>
      </c>
      <c r="F72" s="5" t="str">
        <f t="shared" si="46"/>
        <v>guest</v>
      </c>
      <c r="H72" s="29"/>
      <c r="I72" s="30"/>
      <c r="J72" s="108"/>
      <c r="K72" s="169"/>
      <c r="L72" s="169"/>
      <c r="M72" s="169"/>
      <c r="N72" s="30"/>
      <c r="O72" s="105"/>
      <c r="P72" s="29"/>
      <c r="Q72" s="30"/>
      <c r="R72" s="107"/>
      <c r="S72" s="169"/>
      <c r="T72" s="169"/>
      <c r="U72" s="169"/>
      <c r="V72" s="30"/>
      <c r="W72" s="105"/>
      <c r="X72" s="29"/>
      <c r="Y72" s="30"/>
      <c r="Z72" s="108"/>
      <c r="AA72" s="30"/>
      <c r="AB72" s="30"/>
      <c r="AC72" s="30"/>
      <c r="AD72" s="30"/>
      <c r="AE72" s="105"/>
      <c r="AF72" s="29"/>
      <c r="AG72" s="30"/>
      <c r="AH72" s="108"/>
      <c r="AI72" s="30"/>
      <c r="AJ72" s="30"/>
      <c r="AK72" s="30"/>
      <c r="AL72" s="30"/>
      <c r="AM72" s="105"/>
      <c r="AN72" s="29"/>
      <c r="AO72" s="30"/>
      <c r="AP72" s="108"/>
      <c r="AQ72" s="30"/>
      <c r="AR72" s="30"/>
      <c r="AS72" s="30"/>
      <c r="AT72" s="30"/>
      <c r="AU72" s="105"/>
      <c r="AV72" s="29">
        <v>94</v>
      </c>
      <c r="AW72" s="30"/>
      <c r="AX72" s="108">
        <f t="shared" si="45"/>
        <v>94</v>
      </c>
      <c r="AY72" s="30" t="s">
        <v>566</v>
      </c>
      <c r="AZ72" s="30"/>
      <c r="BA72" s="211" t="s">
        <v>563</v>
      </c>
      <c r="BB72" s="30"/>
      <c r="BC72" s="105">
        <f t="shared" si="47"/>
        <v>0</v>
      </c>
      <c r="BD72" s="29"/>
      <c r="BE72" s="30"/>
      <c r="BF72" s="108"/>
      <c r="BG72" s="30"/>
      <c r="BH72" s="30"/>
      <c r="BI72" s="30"/>
      <c r="BJ72" s="30"/>
      <c r="BK72" s="105"/>
      <c r="BL72" s="92"/>
      <c r="BO72" s="109">
        <f t="shared" si="48"/>
        <v>1</v>
      </c>
      <c r="BQ72" s="110">
        <f t="shared" si="49"/>
        <v>94</v>
      </c>
      <c r="BS72" s="230">
        <f t="shared" si="50"/>
        <v>18</v>
      </c>
    </row>
    <row r="73" spans="1:71" ht="20.25" customHeight="1">
      <c r="A73" s="207">
        <v>70</v>
      </c>
      <c r="B73" s="141" t="s">
        <v>38</v>
      </c>
      <c r="C73" s="141" t="s">
        <v>665</v>
      </c>
      <c r="D73" s="141" t="s">
        <v>6</v>
      </c>
      <c r="E73" s="9" t="s">
        <v>561</v>
      </c>
      <c r="F73" s="5" t="str">
        <f t="shared" si="46"/>
        <v>guest</v>
      </c>
      <c r="H73" s="29"/>
      <c r="I73" s="30"/>
      <c r="J73" s="108"/>
      <c r="K73" s="169"/>
      <c r="L73" s="169"/>
      <c r="M73" s="169"/>
      <c r="N73" s="30"/>
      <c r="O73" s="105"/>
      <c r="P73" s="29"/>
      <c r="Q73" s="30"/>
      <c r="R73" s="107"/>
      <c r="S73" s="169"/>
      <c r="T73" s="169"/>
      <c r="U73" s="169"/>
      <c r="V73" s="30"/>
      <c r="W73" s="105"/>
      <c r="X73" s="29"/>
      <c r="Y73" s="30"/>
      <c r="Z73" s="108"/>
      <c r="AA73" s="30"/>
      <c r="AB73" s="30"/>
      <c r="AC73" s="30"/>
      <c r="AD73" s="30"/>
      <c r="AE73" s="105"/>
      <c r="AF73" s="29"/>
      <c r="AG73" s="30"/>
      <c r="AH73" s="108"/>
      <c r="AI73" s="30"/>
      <c r="AJ73" s="30"/>
      <c r="AK73" s="30"/>
      <c r="AL73" s="30"/>
      <c r="AM73" s="105"/>
      <c r="AN73" s="29"/>
      <c r="AO73" s="30"/>
      <c r="AP73" s="108"/>
      <c r="AQ73" s="30"/>
      <c r="AR73" s="30"/>
      <c r="AS73" s="30"/>
      <c r="AT73" s="30"/>
      <c r="AU73" s="105"/>
      <c r="AV73" s="29">
        <v>112</v>
      </c>
      <c r="AW73" s="30"/>
      <c r="AX73" s="108">
        <f t="shared" si="45"/>
        <v>112</v>
      </c>
      <c r="AY73" s="30"/>
      <c r="AZ73" s="30"/>
      <c r="BA73" s="211" t="s">
        <v>565</v>
      </c>
      <c r="BB73" s="30"/>
      <c r="BC73" s="105">
        <f t="shared" si="47"/>
        <v>0</v>
      </c>
      <c r="BD73" s="29">
        <v>106</v>
      </c>
      <c r="BE73" s="30"/>
      <c r="BF73" s="108">
        <v>106</v>
      </c>
      <c r="BG73" s="30"/>
      <c r="BH73" s="30"/>
      <c r="BI73" s="30"/>
      <c r="BJ73" s="30"/>
      <c r="BK73" s="105"/>
      <c r="BL73" s="92"/>
      <c r="BO73" s="109">
        <f t="shared" si="48"/>
        <v>2</v>
      </c>
      <c r="BQ73" s="110">
        <f t="shared" si="49"/>
        <v>109</v>
      </c>
      <c r="BS73" s="230">
        <f t="shared" si="50"/>
        <v>30</v>
      </c>
    </row>
    <row r="74" spans="1:71" ht="20.25" customHeight="1">
      <c r="A74" s="207">
        <v>71</v>
      </c>
      <c r="B74" s="141" t="s">
        <v>673</v>
      </c>
      <c r="C74" s="141" t="s">
        <v>674</v>
      </c>
      <c r="D74" s="141" t="s">
        <v>675</v>
      </c>
      <c r="E74" s="9" t="s">
        <v>561</v>
      </c>
      <c r="F74" s="5" t="str">
        <f t="shared" si="46"/>
        <v>guest</v>
      </c>
      <c r="H74" s="29"/>
      <c r="I74" s="30"/>
      <c r="J74" s="108"/>
      <c r="K74" s="169"/>
      <c r="L74" s="169"/>
      <c r="M74" s="169"/>
      <c r="N74" s="30"/>
      <c r="O74" s="105"/>
      <c r="P74" s="29"/>
      <c r="Q74" s="30"/>
      <c r="R74" s="107"/>
      <c r="S74" s="169"/>
      <c r="T74" s="169"/>
      <c r="U74" s="169"/>
      <c r="V74" s="30"/>
      <c r="W74" s="105"/>
      <c r="X74" s="29"/>
      <c r="Y74" s="30"/>
      <c r="Z74" s="108"/>
      <c r="AA74" s="30"/>
      <c r="AB74" s="30"/>
      <c r="AC74" s="30"/>
      <c r="AD74" s="30"/>
      <c r="AE74" s="105"/>
      <c r="AF74" s="29"/>
      <c r="AG74" s="30"/>
      <c r="AH74" s="108"/>
      <c r="AI74" s="30"/>
      <c r="AJ74" s="30"/>
      <c r="AK74" s="30"/>
      <c r="AL74" s="30"/>
      <c r="AM74" s="105"/>
      <c r="AN74" s="29"/>
      <c r="AO74" s="30"/>
      <c r="AP74" s="108"/>
      <c r="AQ74" s="30"/>
      <c r="AR74" s="30"/>
      <c r="AS74" s="30"/>
      <c r="AT74" s="30"/>
      <c r="AU74" s="105"/>
      <c r="AV74" s="29">
        <v>97</v>
      </c>
      <c r="AW74" s="30"/>
      <c r="AX74" s="108">
        <f t="shared" si="45"/>
        <v>97</v>
      </c>
      <c r="AY74" s="30" t="s">
        <v>687</v>
      </c>
      <c r="AZ74" s="30"/>
      <c r="BA74" s="232"/>
      <c r="BB74" s="30"/>
      <c r="BC74" s="105">
        <f t="shared" si="47"/>
        <v>0</v>
      </c>
      <c r="BD74" s="29"/>
      <c r="BE74" s="30"/>
      <c r="BF74" s="108"/>
      <c r="BG74" s="30"/>
      <c r="BH74" s="30"/>
      <c r="BI74" s="30"/>
      <c r="BJ74" s="30"/>
      <c r="BK74" s="105"/>
      <c r="BL74" s="92"/>
      <c r="BO74" s="109">
        <f t="shared" si="48"/>
        <v>1</v>
      </c>
      <c r="BQ74" s="110">
        <f t="shared" si="49"/>
        <v>97</v>
      </c>
      <c r="BS74" s="230">
        <f t="shared" si="50"/>
        <v>20</v>
      </c>
    </row>
    <row r="75" spans="1:71" ht="20.25" customHeight="1">
      <c r="A75" s="207">
        <v>72</v>
      </c>
      <c r="B75" s="141" t="s">
        <v>673</v>
      </c>
      <c r="C75" s="141" t="s">
        <v>676</v>
      </c>
      <c r="D75" s="141" t="s">
        <v>6</v>
      </c>
      <c r="E75" s="9" t="s">
        <v>561</v>
      </c>
      <c r="F75" s="5" t="str">
        <f t="shared" si="46"/>
        <v>guest</v>
      </c>
      <c r="H75" s="29"/>
      <c r="I75" s="30"/>
      <c r="J75" s="108"/>
      <c r="K75" s="169"/>
      <c r="L75" s="169"/>
      <c r="M75" s="169"/>
      <c r="N75" s="30"/>
      <c r="O75" s="105"/>
      <c r="P75" s="29"/>
      <c r="Q75" s="30"/>
      <c r="R75" s="107"/>
      <c r="S75" s="169"/>
      <c r="T75" s="169"/>
      <c r="U75" s="169"/>
      <c r="V75" s="30"/>
      <c r="W75" s="105"/>
      <c r="X75" s="29"/>
      <c r="Y75" s="30"/>
      <c r="Z75" s="108"/>
      <c r="AA75" s="30"/>
      <c r="AB75" s="30"/>
      <c r="AC75" s="30"/>
      <c r="AD75" s="30"/>
      <c r="AE75" s="105"/>
      <c r="AF75" s="29"/>
      <c r="AG75" s="30"/>
      <c r="AH75" s="108"/>
      <c r="AI75" s="30"/>
      <c r="AJ75" s="30"/>
      <c r="AK75" s="30"/>
      <c r="AL75" s="30"/>
      <c r="AM75" s="105"/>
      <c r="AN75" s="29"/>
      <c r="AO75" s="30"/>
      <c r="AP75" s="108"/>
      <c r="AQ75" s="30"/>
      <c r="AR75" s="30"/>
      <c r="AS75" s="30"/>
      <c r="AT75" s="30"/>
      <c r="AU75" s="105"/>
      <c r="AV75" s="29">
        <v>119</v>
      </c>
      <c r="AW75" s="30"/>
      <c r="AX75" s="108">
        <f t="shared" si="45"/>
        <v>119</v>
      </c>
      <c r="AY75" s="30"/>
      <c r="AZ75" s="30"/>
      <c r="BA75" s="232"/>
      <c r="BB75" s="30"/>
      <c r="BC75" s="105">
        <f t="shared" si="47"/>
        <v>0</v>
      </c>
      <c r="BD75" s="29"/>
      <c r="BE75" s="30"/>
      <c r="BF75" s="108"/>
      <c r="BG75" s="30"/>
      <c r="BH75" s="30"/>
      <c r="BI75" s="30"/>
      <c r="BJ75" s="30"/>
      <c r="BK75" s="105"/>
      <c r="BL75" s="92"/>
      <c r="BO75" s="109">
        <f t="shared" si="48"/>
        <v>1</v>
      </c>
      <c r="BQ75" s="110">
        <f t="shared" si="49"/>
        <v>119</v>
      </c>
      <c r="BS75" s="230">
        <f t="shared" si="50"/>
        <v>38</v>
      </c>
    </row>
    <row r="76" spans="1:71" ht="20.25" customHeight="1">
      <c r="A76" s="207">
        <v>73</v>
      </c>
      <c r="B76" s="141" t="s">
        <v>667</v>
      </c>
      <c r="C76" s="141" t="s">
        <v>668</v>
      </c>
      <c r="D76" s="141" t="s">
        <v>6</v>
      </c>
      <c r="E76" s="9" t="s">
        <v>561</v>
      </c>
      <c r="F76" s="5" t="str">
        <f t="shared" si="46"/>
        <v>guest</v>
      </c>
      <c r="H76" s="29"/>
      <c r="I76" s="30"/>
      <c r="J76" s="108"/>
      <c r="K76" s="169"/>
      <c r="L76" s="169"/>
      <c r="M76" s="169"/>
      <c r="N76" s="30"/>
      <c r="O76" s="105"/>
      <c r="P76" s="29"/>
      <c r="Q76" s="30"/>
      <c r="R76" s="107"/>
      <c r="S76" s="169"/>
      <c r="T76" s="169"/>
      <c r="U76" s="169"/>
      <c r="V76" s="30"/>
      <c r="W76" s="105"/>
      <c r="X76" s="29"/>
      <c r="Y76" s="30"/>
      <c r="Z76" s="108"/>
      <c r="AA76" s="30"/>
      <c r="AB76" s="30"/>
      <c r="AC76" s="30"/>
      <c r="AD76" s="30"/>
      <c r="AE76" s="105"/>
      <c r="AF76" s="29"/>
      <c r="AG76" s="30"/>
      <c r="AH76" s="108"/>
      <c r="AI76" s="30"/>
      <c r="AJ76" s="30"/>
      <c r="AK76" s="30"/>
      <c r="AL76" s="30"/>
      <c r="AM76" s="105"/>
      <c r="AN76" s="29"/>
      <c r="AO76" s="30"/>
      <c r="AP76" s="108"/>
      <c r="AQ76" s="30"/>
      <c r="AR76" s="30"/>
      <c r="AS76" s="30"/>
      <c r="AT76" s="30"/>
      <c r="AU76" s="105"/>
      <c r="AV76" s="29">
        <v>112</v>
      </c>
      <c r="AW76" s="30"/>
      <c r="AX76" s="108">
        <f t="shared" si="45"/>
        <v>112</v>
      </c>
      <c r="AY76" s="30"/>
      <c r="AZ76" s="30"/>
      <c r="BA76" s="30"/>
      <c r="BB76" s="30"/>
      <c r="BC76" s="105">
        <f t="shared" si="47"/>
        <v>0</v>
      </c>
      <c r="BD76" s="29"/>
      <c r="BE76" s="30"/>
      <c r="BF76" s="108"/>
      <c r="BG76" s="30"/>
      <c r="BH76" s="30"/>
      <c r="BI76" s="30"/>
      <c r="BJ76" s="30"/>
      <c r="BK76" s="105"/>
      <c r="BL76" s="92"/>
      <c r="BO76" s="109">
        <f t="shared" si="48"/>
        <v>1</v>
      </c>
      <c r="BQ76" s="110">
        <f t="shared" si="49"/>
        <v>112</v>
      </c>
      <c r="BS76" s="230">
        <f t="shared" si="50"/>
        <v>32</v>
      </c>
    </row>
    <row r="77" spans="1:71" ht="20.25" customHeight="1">
      <c r="A77" s="207">
        <v>74</v>
      </c>
      <c r="B77" s="141" t="s">
        <v>669</v>
      </c>
      <c r="C77" s="141" t="s">
        <v>670</v>
      </c>
      <c r="D77" s="141" t="s">
        <v>6</v>
      </c>
      <c r="E77" s="9" t="s">
        <v>561</v>
      </c>
      <c r="F77" s="5" t="str">
        <f t="shared" si="46"/>
        <v>guest</v>
      </c>
      <c r="H77" s="29"/>
      <c r="I77" s="30"/>
      <c r="J77" s="108"/>
      <c r="K77" s="169"/>
      <c r="L77" s="169"/>
      <c r="M77" s="169"/>
      <c r="N77" s="30"/>
      <c r="O77" s="105"/>
      <c r="P77" s="29"/>
      <c r="Q77" s="30"/>
      <c r="R77" s="107"/>
      <c r="S77" s="169"/>
      <c r="T77" s="169"/>
      <c r="U77" s="169"/>
      <c r="V77" s="30"/>
      <c r="W77" s="105"/>
      <c r="X77" s="29"/>
      <c r="Y77" s="30"/>
      <c r="Z77" s="108"/>
      <c r="AA77" s="30"/>
      <c r="AB77" s="30"/>
      <c r="AC77" s="30"/>
      <c r="AD77" s="30"/>
      <c r="AE77" s="105"/>
      <c r="AF77" s="29"/>
      <c r="AG77" s="30"/>
      <c r="AH77" s="108"/>
      <c r="AI77" s="30"/>
      <c r="AJ77" s="30"/>
      <c r="AK77" s="30"/>
      <c r="AL77" s="30"/>
      <c r="AM77" s="105"/>
      <c r="AN77" s="29"/>
      <c r="AO77" s="30"/>
      <c r="AP77" s="108"/>
      <c r="AQ77" s="30"/>
      <c r="AR77" s="30"/>
      <c r="AS77" s="30"/>
      <c r="AT77" s="30"/>
      <c r="AU77" s="105"/>
      <c r="AV77" s="29">
        <v>113</v>
      </c>
      <c r="AW77" s="30"/>
      <c r="AX77" s="108">
        <f t="shared" si="45"/>
        <v>113</v>
      </c>
      <c r="AY77" s="30"/>
      <c r="AZ77" s="30"/>
      <c r="BA77" s="30"/>
      <c r="BB77" s="30"/>
      <c r="BC77" s="105">
        <f t="shared" si="47"/>
        <v>0</v>
      </c>
      <c r="BD77" s="29"/>
      <c r="BE77" s="30"/>
      <c r="BF77" s="108"/>
      <c r="BG77" s="30"/>
      <c r="BH77" s="30"/>
      <c r="BI77" s="30"/>
      <c r="BJ77" s="30"/>
      <c r="BK77" s="105"/>
      <c r="BL77" s="92"/>
      <c r="BO77" s="109">
        <f t="shared" si="48"/>
        <v>1</v>
      </c>
      <c r="BQ77" s="110">
        <f t="shared" si="49"/>
        <v>113</v>
      </c>
      <c r="BS77" s="230">
        <f t="shared" si="50"/>
        <v>33</v>
      </c>
    </row>
    <row r="78" spans="1:71" ht="20.25" customHeight="1">
      <c r="A78" s="207">
        <v>75</v>
      </c>
      <c r="B78" s="141" t="s">
        <v>99</v>
      </c>
      <c r="C78" s="141" t="s">
        <v>677</v>
      </c>
      <c r="D78" s="141" t="s">
        <v>675</v>
      </c>
      <c r="E78" s="9" t="s">
        <v>561</v>
      </c>
      <c r="F78" s="5" t="str">
        <f t="shared" si="46"/>
        <v>guest</v>
      </c>
      <c r="H78" s="29"/>
      <c r="I78" s="30"/>
      <c r="J78" s="108" t="str">
        <f>IF(H78="","-",IFERROR(H78-I78,"-"))</f>
        <v>-</v>
      </c>
      <c r="K78" s="169"/>
      <c r="L78" s="169"/>
      <c r="M78" s="169"/>
      <c r="N78" s="30"/>
      <c r="O78" s="105">
        <f>N78</f>
        <v>0</v>
      </c>
      <c r="P78" s="29"/>
      <c r="Q78" s="30"/>
      <c r="R78" s="107" t="str">
        <f>IF(P78="","-",IFERROR(P78-Q78,"-"))</f>
        <v>-</v>
      </c>
      <c r="S78" s="169"/>
      <c r="T78" s="169"/>
      <c r="U78" s="169"/>
      <c r="V78" s="30"/>
      <c r="W78" s="105">
        <f>O78+V78</f>
        <v>0</v>
      </c>
      <c r="X78" s="29"/>
      <c r="Y78" s="30"/>
      <c r="Z78" s="108" t="str">
        <f>IF(X78="","-",IFERROR(X78-Y78,"-"))</f>
        <v>-</v>
      </c>
      <c r="AA78" s="30"/>
      <c r="AB78" s="30"/>
      <c r="AC78" s="30"/>
      <c r="AD78" s="30"/>
      <c r="AE78" s="105">
        <f>W78+AD78</f>
        <v>0</v>
      </c>
      <c r="AF78" s="29"/>
      <c r="AG78" s="30"/>
      <c r="AH78" s="108" t="str">
        <f>IF(AF78="","-",IFERROR(AF78-AG78,"-"))</f>
        <v>-</v>
      </c>
      <c r="AI78" s="30"/>
      <c r="AJ78" s="30"/>
      <c r="AK78" s="30"/>
      <c r="AL78" s="30"/>
      <c r="AM78" s="105">
        <f>AE78+AL78</f>
        <v>0</v>
      </c>
      <c r="AN78" s="29"/>
      <c r="AO78" s="30"/>
      <c r="AP78" s="108" t="str">
        <f>IF(AN78="","-",IFERROR(AN78-AO78,"-"))</f>
        <v>-</v>
      </c>
      <c r="AQ78" s="30"/>
      <c r="AR78" s="30"/>
      <c r="AS78" s="30"/>
      <c r="AT78" s="30"/>
      <c r="AU78" s="105">
        <f>AM78+AT78</f>
        <v>0</v>
      </c>
      <c r="AV78" s="29">
        <v>103</v>
      </c>
      <c r="AW78" s="30"/>
      <c r="AX78" s="108">
        <f t="shared" si="45"/>
        <v>103</v>
      </c>
      <c r="AY78" s="30"/>
      <c r="AZ78" s="30"/>
      <c r="BA78" s="30"/>
      <c r="BB78" s="30"/>
      <c r="BC78" s="105">
        <f t="shared" si="47"/>
        <v>0</v>
      </c>
      <c r="BD78" s="29"/>
      <c r="BE78" s="30"/>
      <c r="BF78" s="108" t="str">
        <f>IF(BD78="","-",IFERROR(BD78-BE78,"-"))</f>
        <v>-</v>
      </c>
      <c r="BG78" s="30"/>
      <c r="BH78" s="30"/>
      <c r="BI78" s="30"/>
      <c r="BJ78" s="30"/>
      <c r="BK78" s="105">
        <f>BC78+BJ78</f>
        <v>0</v>
      </c>
      <c r="BL78" s="92"/>
      <c r="BO78" s="109">
        <f t="shared" si="48"/>
        <v>1</v>
      </c>
      <c r="BQ78" s="110">
        <f t="shared" si="49"/>
        <v>103</v>
      </c>
      <c r="BS78" s="230">
        <f t="shared" si="50"/>
        <v>25</v>
      </c>
    </row>
    <row r="79" spans="1:71" ht="21">
      <c r="A79" s="207">
        <v>76</v>
      </c>
      <c r="B79" s="212"/>
      <c r="C79" s="212"/>
      <c r="D79" s="212"/>
      <c r="E79" s="213"/>
      <c r="F79" s="214"/>
      <c r="H79" s="29"/>
      <c r="I79" s="30"/>
      <c r="J79" s="108" t="str">
        <f>IF(H79="","-",IFERROR(H79-I79,"-"))</f>
        <v>-</v>
      </c>
      <c r="K79" s="169"/>
      <c r="L79" s="169"/>
      <c r="M79" s="169"/>
      <c r="N79" s="30"/>
      <c r="O79" s="105">
        <f>N79</f>
        <v>0</v>
      </c>
      <c r="P79" s="29"/>
      <c r="Q79" s="30"/>
      <c r="R79" s="107" t="str">
        <f>IF(P79="","-",IFERROR(P79-Q79,"-"))</f>
        <v>-</v>
      </c>
      <c r="S79" s="169"/>
      <c r="T79" s="169"/>
      <c r="U79" s="169"/>
      <c r="V79" s="30"/>
      <c r="W79" s="105">
        <f>O79+V79</f>
        <v>0</v>
      </c>
      <c r="X79" s="29"/>
      <c r="Y79" s="30"/>
      <c r="Z79" s="108" t="str">
        <f>IF(X79="","-",IFERROR(X79-Y79,"-"))</f>
        <v>-</v>
      </c>
      <c r="AA79" s="30"/>
      <c r="AB79" s="30"/>
      <c r="AC79" s="30"/>
      <c r="AD79" s="30"/>
      <c r="AE79" s="105">
        <f>W79+AD79</f>
        <v>0</v>
      </c>
      <c r="AF79" s="29"/>
      <c r="AG79" s="30"/>
      <c r="AH79" s="108" t="str">
        <f>IF(AF79="","-",IFERROR(AF79-AG79,"-"))</f>
        <v>-</v>
      </c>
      <c r="AI79" s="30"/>
      <c r="AJ79" s="30"/>
      <c r="AK79" s="30"/>
      <c r="AL79" s="30"/>
      <c r="AM79" s="105">
        <f>AE79+AL79</f>
        <v>0</v>
      </c>
      <c r="AN79" s="29"/>
      <c r="AO79" s="30"/>
      <c r="AP79" s="108" t="str">
        <f>IF(AN79="","-",IFERROR(AN79-AO79,"-"))</f>
        <v>-</v>
      </c>
      <c r="AQ79" s="30"/>
      <c r="AR79" s="30"/>
      <c r="AS79" s="30"/>
      <c r="AT79" s="30"/>
      <c r="AU79" s="105">
        <f>AM79+AT79</f>
        <v>0</v>
      </c>
      <c r="AV79" s="29"/>
      <c r="AW79" s="30"/>
      <c r="AX79" s="108" t="str">
        <f t="shared" si="45"/>
        <v>-</v>
      </c>
      <c r="AY79" s="30"/>
      <c r="AZ79" s="30"/>
      <c r="BA79" s="30"/>
      <c r="BB79" s="30"/>
      <c r="BC79" s="105">
        <f t="shared" si="47"/>
        <v>0</v>
      </c>
      <c r="BD79" s="29"/>
      <c r="BE79" s="30"/>
      <c r="BF79" s="108" t="str">
        <f>IF(BD79="","-",IFERROR(BD79-BE79,"-"))</f>
        <v>-</v>
      </c>
      <c r="BG79" s="30"/>
      <c r="BH79" s="30"/>
      <c r="BI79" s="30"/>
      <c r="BJ79" s="30"/>
      <c r="BK79" s="105">
        <f>BC79+BJ79</f>
        <v>0</v>
      </c>
      <c r="BL79" s="92"/>
      <c r="BO79" s="109">
        <f t="shared" si="48"/>
        <v>0</v>
      </c>
      <c r="BQ79" s="110" t="str">
        <f t="shared" si="49"/>
        <v>-</v>
      </c>
      <c r="BS79" s="230" t="s">
        <v>650</v>
      </c>
    </row>
    <row r="80" spans="1:71" ht="27.75" customHeight="1"/>
    <row r="81" spans="8:69" ht="26.25" customHeight="1">
      <c r="H81" s="206" t="s">
        <v>424</v>
      </c>
      <c r="P81" s="206" t="s">
        <v>424</v>
      </c>
      <c r="X81" s="206" t="s">
        <v>424</v>
      </c>
      <c r="AF81" s="206" t="s">
        <v>424</v>
      </c>
      <c r="AN81" s="206" t="s">
        <v>424</v>
      </c>
      <c r="AV81" s="206" t="s">
        <v>424</v>
      </c>
      <c r="BD81" s="206" t="s">
        <v>424</v>
      </c>
      <c r="BQ81" s="215" t="s">
        <v>471</v>
      </c>
    </row>
    <row r="82" spans="8:69">
      <c r="H82" s="216">
        <f>AVERAGE(H4:H79)</f>
        <v>97.933333333333337</v>
      </c>
      <c r="P82" s="206">
        <f>AVERAGE(P4:P79)</f>
        <v>95.96</v>
      </c>
      <c r="X82" s="206" t="e">
        <f>AVERAGE(X4:X79)</f>
        <v>#DIV/0!</v>
      </c>
      <c r="AF82" s="206">
        <f>AVERAGE(AF4:AF79)</f>
        <v>94.740740740740748</v>
      </c>
      <c r="AN82" s="206">
        <f>AVERAGE(AN4:AN79)</f>
        <v>98.483870967741936</v>
      </c>
      <c r="AV82" s="206">
        <f>AVERAGE(AV4:AV79)</f>
        <v>100.77777777777777</v>
      </c>
      <c r="BD82" s="206">
        <f>AVERAGE(BD4:BD79)</f>
        <v>96.068965517241381</v>
      </c>
      <c r="BQ82" s="217">
        <f>AVERAGE(BQ4:BQ79)</f>
        <v>100.23717948717947</v>
      </c>
    </row>
  </sheetData>
  <sortState ref="A4:BT79">
    <sortCondition ref="A4:A79"/>
  </sortState>
  <mergeCells count="11">
    <mergeCell ref="P2:W2"/>
    <mergeCell ref="B2:B3"/>
    <mergeCell ref="C2:C3"/>
    <mergeCell ref="D2:D3"/>
    <mergeCell ref="H2:O2"/>
    <mergeCell ref="X2:AE2"/>
    <mergeCell ref="BL2:BL3"/>
    <mergeCell ref="AF2:AM2"/>
    <mergeCell ref="AN2:AU2"/>
    <mergeCell ref="AV2:BC2"/>
    <mergeCell ref="BD2:BK2"/>
  </mergeCells>
  <phoneticPr fontId="2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T73"/>
  <sheetViews>
    <sheetView zoomScale="60" zoomScaleNormal="60" workbookViewId="0">
      <pane xSplit="7" ySplit="3" topLeftCell="AP4" activePane="bottomRight" state="frozen"/>
      <selection pane="topRight" activeCell="H1" sqref="H1"/>
      <selection pane="bottomLeft" activeCell="A4" sqref="A4"/>
      <selection pane="bottomRight" activeCell="BS18" sqref="BS18"/>
    </sheetView>
  </sheetViews>
  <sheetFormatPr defaultRowHeight="15"/>
  <cols>
    <col min="1" max="1" width="4" bestFit="1" customWidth="1"/>
    <col min="2" max="2" width="13.5703125" bestFit="1" customWidth="1"/>
    <col min="3" max="3" width="13" bestFit="1" customWidth="1"/>
    <col min="4" max="4" width="57.42578125" bestFit="1" customWidth="1"/>
    <col min="5" max="5" width="11.28515625" bestFit="1" customWidth="1"/>
    <col min="6" max="6" width="13.85546875" bestFit="1" customWidth="1"/>
    <col min="7" max="7" width="13.140625" customWidth="1"/>
    <col min="35" max="35" width="15.42578125" bestFit="1" customWidth="1"/>
    <col min="51" max="51" width="15.5703125" customWidth="1"/>
    <col min="64" max="64" width="12.42578125" bestFit="1" customWidth="1"/>
    <col min="65" max="65" width="1.85546875" customWidth="1"/>
    <col min="66" max="66" width="7.42578125" bestFit="1" customWidth="1"/>
    <col min="68" max="68" width="10.28515625" bestFit="1" customWidth="1"/>
    <col min="69" max="69" width="10.42578125" customWidth="1"/>
    <col min="70" max="70" width="5.42578125" customWidth="1"/>
    <col min="71" max="71" width="7.42578125" bestFit="1" customWidth="1"/>
    <col min="72" max="72" width="40.28515625" bestFit="1" customWidth="1"/>
  </cols>
  <sheetData>
    <row r="1" spans="1:72" ht="33" customHeight="1">
      <c r="B1" s="31" t="s">
        <v>198</v>
      </c>
      <c r="H1" s="16" t="s">
        <v>179</v>
      </c>
      <c r="I1" s="20" t="s">
        <v>181</v>
      </c>
      <c r="J1" s="21" t="s">
        <v>182</v>
      </c>
      <c r="K1" s="18" t="s">
        <v>180</v>
      </c>
      <c r="L1" s="19"/>
      <c r="M1" s="1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72" ht="18.75">
      <c r="B2" s="513" t="s">
        <v>0</v>
      </c>
      <c r="C2" s="515" t="s">
        <v>1</v>
      </c>
      <c r="D2" s="517" t="s">
        <v>2</v>
      </c>
      <c r="E2" s="1" t="s">
        <v>171</v>
      </c>
      <c r="F2" s="1" t="s">
        <v>265</v>
      </c>
      <c r="G2" s="33" t="s">
        <v>199</v>
      </c>
      <c r="H2" s="538" t="s">
        <v>183</v>
      </c>
      <c r="I2" s="539"/>
      <c r="J2" s="539"/>
      <c r="K2" s="539"/>
      <c r="L2" s="539"/>
      <c r="M2" s="539"/>
      <c r="N2" s="539"/>
      <c r="O2" s="540"/>
      <c r="P2" s="526" t="s">
        <v>184</v>
      </c>
      <c r="Q2" s="527"/>
      <c r="R2" s="527"/>
      <c r="S2" s="527"/>
      <c r="T2" s="527"/>
      <c r="U2" s="527"/>
      <c r="V2" s="527"/>
      <c r="W2" s="528"/>
      <c r="X2" s="526" t="s">
        <v>185</v>
      </c>
      <c r="Y2" s="527"/>
      <c r="Z2" s="527"/>
      <c r="AA2" s="527"/>
      <c r="AB2" s="527"/>
      <c r="AC2" s="527"/>
      <c r="AD2" s="527"/>
      <c r="AE2" s="528"/>
      <c r="AF2" s="526" t="s">
        <v>186</v>
      </c>
      <c r="AG2" s="527"/>
      <c r="AH2" s="527"/>
      <c r="AI2" s="527"/>
      <c r="AJ2" s="527"/>
      <c r="AK2" s="527"/>
      <c r="AL2" s="527"/>
      <c r="AM2" s="528"/>
      <c r="AN2" s="526" t="s">
        <v>187</v>
      </c>
      <c r="AO2" s="527"/>
      <c r="AP2" s="527"/>
      <c r="AQ2" s="527"/>
      <c r="AR2" s="527"/>
      <c r="AS2" s="527"/>
      <c r="AT2" s="527"/>
      <c r="AU2" s="528"/>
      <c r="AV2" s="529" t="s">
        <v>188</v>
      </c>
      <c r="AW2" s="530"/>
      <c r="AX2" s="530"/>
      <c r="AY2" s="530"/>
      <c r="AZ2" s="530"/>
      <c r="BA2" s="530"/>
      <c r="BB2" s="530"/>
      <c r="BC2" s="531"/>
      <c r="BD2" s="529" t="s">
        <v>189</v>
      </c>
      <c r="BE2" s="530"/>
      <c r="BF2" s="530"/>
      <c r="BG2" s="530"/>
      <c r="BH2" s="530"/>
      <c r="BI2" s="530"/>
      <c r="BJ2" s="530"/>
      <c r="BK2" s="531"/>
      <c r="BN2" t="s">
        <v>422</v>
      </c>
      <c r="BR2" s="524" t="s">
        <v>433</v>
      </c>
      <c r="BS2" s="524"/>
      <c r="BT2" s="524"/>
    </row>
    <row r="3" spans="1:72" ht="42.75">
      <c r="B3" s="514"/>
      <c r="C3" s="516"/>
      <c r="D3" s="518"/>
      <c r="E3" s="2" t="s">
        <v>3</v>
      </c>
      <c r="F3" s="64" t="s">
        <v>264</v>
      </c>
      <c r="G3" s="34" t="s">
        <v>200</v>
      </c>
      <c r="H3" s="37" t="s">
        <v>190</v>
      </c>
      <c r="I3" s="38" t="s">
        <v>191</v>
      </c>
      <c r="J3" s="38" t="s">
        <v>192</v>
      </c>
      <c r="K3" s="38" t="s">
        <v>193</v>
      </c>
      <c r="L3" s="38" t="s">
        <v>194</v>
      </c>
      <c r="M3" s="38" t="s">
        <v>195</v>
      </c>
      <c r="N3" s="39" t="s">
        <v>196</v>
      </c>
      <c r="O3" s="40" t="s">
        <v>197</v>
      </c>
      <c r="P3" s="22" t="s">
        <v>190</v>
      </c>
      <c r="Q3" s="23" t="s">
        <v>191</v>
      </c>
      <c r="R3" s="23" t="s">
        <v>192</v>
      </c>
      <c r="S3" s="23" t="s">
        <v>193</v>
      </c>
      <c r="T3" s="23" t="s">
        <v>194</v>
      </c>
      <c r="U3" s="23" t="s">
        <v>195</v>
      </c>
      <c r="V3" s="24" t="s">
        <v>196</v>
      </c>
      <c r="W3" s="25" t="s">
        <v>197</v>
      </c>
      <c r="X3" s="22" t="s">
        <v>190</v>
      </c>
      <c r="Y3" s="23" t="s">
        <v>191</v>
      </c>
      <c r="Z3" s="23" t="s">
        <v>192</v>
      </c>
      <c r="AA3" s="23" t="s">
        <v>193</v>
      </c>
      <c r="AB3" s="23" t="s">
        <v>194</v>
      </c>
      <c r="AC3" s="23" t="s">
        <v>195</v>
      </c>
      <c r="AD3" s="24" t="s">
        <v>196</v>
      </c>
      <c r="AE3" s="25" t="s">
        <v>197</v>
      </c>
      <c r="AF3" s="22" t="s">
        <v>190</v>
      </c>
      <c r="AG3" s="23" t="s">
        <v>191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4" t="s">
        <v>196</v>
      </c>
      <c r="AM3" s="25" t="s">
        <v>197</v>
      </c>
      <c r="AN3" s="22" t="s">
        <v>190</v>
      </c>
      <c r="AO3" s="23" t="s">
        <v>191</v>
      </c>
      <c r="AP3" s="23" t="s">
        <v>192</v>
      </c>
      <c r="AQ3" s="23" t="s">
        <v>193</v>
      </c>
      <c r="AR3" s="23" t="s">
        <v>194</v>
      </c>
      <c r="AS3" s="23" t="s">
        <v>195</v>
      </c>
      <c r="AT3" s="24" t="s">
        <v>196</v>
      </c>
      <c r="AU3" s="25" t="s">
        <v>197</v>
      </c>
      <c r="AV3" s="22" t="s">
        <v>190</v>
      </c>
      <c r="AW3" s="23" t="s">
        <v>191</v>
      </c>
      <c r="AX3" s="23" t="s">
        <v>192</v>
      </c>
      <c r="AY3" s="23" t="s">
        <v>193</v>
      </c>
      <c r="AZ3" s="23" t="s">
        <v>194</v>
      </c>
      <c r="BA3" s="23" t="s">
        <v>195</v>
      </c>
      <c r="BB3" s="24" t="s">
        <v>196</v>
      </c>
      <c r="BC3" s="25" t="s">
        <v>197</v>
      </c>
      <c r="BD3" s="22" t="s">
        <v>190</v>
      </c>
      <c r="BE3" s="23" t="s">
        <v>191</v>
      </c>
      <c r="BF3" s="23" t="s">
        <v>192</v>
      </c>
      <c r="BG3" s="23" t="s">
        <v>193</v>
      </c>
      <c r="BH3" s="23" t="s">
        <v>194</v>
      </c>
      <c r="BI3" s="23" t="s">
        <v>195</v>
      </c>
      <c r="BJ3" s="24" t="s">
        <v>196</v>
      </c>
      <c r="BK3" s="25" t="s">
        <v>197</v>
      </c>
      <c r="BL3" s="90" t="s">
        <v>446</v>
      </c>
      <c r="BO3" t="s">
        <v>426</v>
      </c>
      <c r="BQ3" t="s">
        <v>424</v>
      </c>
      <c r="BR3" s="15" t="s">
        <v>434</v>
      </c>
      <c r="BS3" s="15" t="s">
        <v>435</v>
      </c>
      <c r="BT3" t="s">
        <v>422</v>
      </c>
    </row>
    <row r="4" spans="1:72" ht="21">
      <c r="A4" s="15">
        <v>1</v>
      </c>
      <c r="B4" s="3" t="s">
        <v>4</v>
      </c>
      <c r="C4" s="3" t="s">
        <v>5</v>
      </c>
      <c r="D4" s="4" t="s">
        <v>6</v>
      </c>
      <c r="E4" s="5" t="s">
        <v>172</v>
      </c>
      <c r="F4" s="5" t="s">
        <v>399</v>
      </c>
      <c r="H4" s="41"/>
      <c r="I4" s="42"/>
      <c r="J4" s="42"/>
      <c r="K4" s="42"/>
      <c r="L4" s="42"/>
      <c r="M4" s="42"/>
      <c r="N4" s="42"/>
      <c r="O4" s="43">
        <f>N4</f>
        <v>0</v>
      </c>
      <c r="P4" s="26">
        <v>93</v>
      </c>
      <c r="Q4" s="27">
        <v>23</v>
      </c>
      <c r="R4" s="27">
        <f>IF(P4="","-",IFERROR(P4-Q4,"-"))</f>
        <v>70</v>
      </c>
      <c r="S4" s="27" t="s">
        <v>237</v>
      </c>
      <c r="T4" s="27"/>
      <c r="U4" s="27"/>
      <c r="V4" s="27">
        <v>9</v>
      </c>
      <c r="W4" s="28">
        <f>O4+V4</f>
        <v>9</v>
      </c>
      <c r="X4" s="26">
        <v>105</v>
      </c>
      <c r="Y4" s="27">
        <v>23</v>
      </c>
      <c r="Z4" s="27">
        <f t="shared" ref="Z4:Z67" si="0">IF(X4="","-",IFERROR(X4-Y4,"-"))</f>
        <v>82</v>
      </c>
      <c r="AA4" s="27"/>
      <c r="AB4" s="27"/>
      <c r="AC4" s="27"/>
      <c r="AD4" s="27">
        <v>1</v>
      </c>
      <c r="AE4" s="28">
        <f>W4+AD4</f>
        <v>10</v>
      </c>
      <c r="AF4" s="60">
        <v>92</v>
      </c>
      <c r="AG4" s="61">
        <v>23</v>
      </c>
      <c r="AH4" s="61">
        <f>IF(AF4="","-",IFERROR(AF4-AG4,"-"))</f>
        <v>69</v>
      </c>
      <c r="AI4" s="61"/>
      <c r="AJ4" s="61"/>
      <c r="AK4" s="61"/>
      <c r="AL4" s="61">
        <v>14</v>
      </c>
      <c r="AM4" s="62">
        <f>AE4+AL4</f>
        <v>24</v>
      </c>
      <c r="AN4" s="26"/>
      <c r="AO4" s="27"/>
      <c r="AP4" s="27" t="str">
        <f t="shared" ref="AP4:AP67" si="1">IF(AN4="","-",IFERROR(AN4-AO4,"-"))</f>
        <v>-</v>
      </c>
      <c r="AQ4" s="27"/>
      <c r="AR4" s="27"/>
      <c r="AS4" s="27"/>
      <c r="AT4" s="27"/>
      <c r="AU4" s="28">
        <f>AM4+AT4</f>
        <v>24</v>
      </c>
      <c r="AV4" s="60">
        <v>88</v>
      </c>
      <c r="AW4" s="61">
        <v>19</v>
      </c>
      <c r="AX4" s="61">
        <f t="shared" ref="AX4:AX67" si="2">IF(AV4="","-",IFERROR(AV4-AW4,"-"))</f>
        <v>69</v>
      </c>
      <c r="AY4" s="61"/>
      <c r="AZ4" s="61"/>
      <c r="BA4" s="61"/>
      <c r="BB4" s="61">
        <v>14</v>
      </c>
      <c r="BC4" s="62">
        <f>AU4+BB4</f>
        <v>38</v>
      </c>
      <c r="BD4" s="26">
        <v>101</v>
      </c>
      <c r="BE4" s="27">
        <v>16</v>
      </c>
      <c r="BF4" s="27">
        <f t="shared" ref="BF4:BF67" si="3">IF(BD4="","-",IFERROR(BD4-BE4,"-"))</f>
        <v>85</v>
      </c>
      <c r="BG4" s="27"/>
      <c r="BH4" s="27"/>
      <c r="BI4" s="27"/>
      <c r="BJ4" s="27">
        <v>1</v>
      </c>
      <c r="BK4" s="28">
        <f>BC4+BJ4</f>
        <v>39</v>
      </c>
      <c r="BL4" s="91" t="s">
        <v>449</v>
      </c>
      <c r="BO4" s="89">
        <f>COUNT(P4,X4,AF4,AN4,AV4,BD4)</f>
        <v>5</v>
      </c>
      <c r="BQ4" s="86">
        <f t="shared" ref="BQ4:BQ13" si="4">IFERROR(AVERAGE(P4,X4,AF4,AN4,AV4,BD4),"-")</f>
        <v>95.8</v>
      </c>
      <c r="BR4" s="15" t="s">
        <v>438</v>
      </c>
      <c r="BS4" s="93">
        <f>ROUND((BQ4-72)*0.8,0)</f>
        <v>19</v>
      </c>
    </row>
    <row r="5" spans="1:72" ht="21">
      <c r="A5" s="15">
        <v>2</v>
      </c>
      <c r="B5" s="6" t="s">
        <v>4</v>
      </c>
      <c r="C5" s="6" t="s">
        <v>8</v>
      </c>
      <c r="D5" s="7" t="s">
        <v>9</v>
      </c>
      <c r="E5" s="8" t="s">
        <v>173</v>
      </c>
      <c r="F5" s="10"/>
      <c r="H5" s="41"/>
      <c r="I5" s="42"/>
      <c r="J5" s="42"/>
      <c r="K5" s="42"/>
      <c r="L5" s="42"/>
      <c r="M5" s="42"/>
      <c r="N5" s="42"/>
      <c r="O5" s="43">
        <f t="shared" ref="O5:O68" si="5">N5</f>
        <v>0</v>
      </c>
      <c r="P5" s="26">
        <v>91</v>
      </c>
      <c r="Q5" s="27">
        <v>10</v>
      </c>
      <c r="R5" s="27">
        <f>IF(P5="","-",IFERROR(P5-Q5,"-"))</f>
        <v>81</v>
      </c>
      <c r="S5" s="27"/>
      <c r="T5" s="27"/>
      <c r="U5" s="27"/>
      <c r="V5" s="27">
        <v>1</v>
      </c>
      <c r="W5" s="28">
        <f t="shared" ref="W5:W41" si="6">O5+V5</f>
        <v>1</v>
      </c>
      <c r="X5" s="26">
        <v>87</v>
      </c>
      <c r="Y5" s="27">
        <v>10</v>
      </c>
      <c r="Z5" s="27">
        <f t="shared" si="0"/>
        <v>77</v>
      </c>
      <c r="AA5" s="27"/>
      <c r="AB5" s="27"/>
      <c r="AC5" s="27"/>
      <c r="AD5" s="27">
        <v>8</v>
      </c>
      <c r="AE5" s="28">
        <f t="shared" ref="AE5:AE41" si="7">W5+AD5</f>
        <v>9</v>
      </c>
      <c r="AF5" s="26">
        <v>88</v>
      </c>
      <c r="AG5" s="27">
        <v>10</v>
      </c>
      <c r="AH5" s="27">
        <f>IF(AF5="","-",IFERROR(AF5-AG5,"-"))</f>
        <v>78</v>
      </c>
      <c r="AI5" s="27" t="s">
        <v>308</v>
      </c>
      <c r="AJ5" s="27"/>
      <c r="AK5" s="27"/>
      <c r="AL5" s="27">
        <v>2</v>
      </c>
      <c r="AM5" s="28">
        <f t="shared" ref="AM5:AM41" si="8">AE5+AL5</f>
        <v>11</v>
      </c>
      <c r="AN5" s="26">
        <v>88</v>
      </c>
      <c r="AO5" s="27">
        <v>10</v>
      </c>
      <c r="AP5" s="27">
        <f t="shared" si="1"/>
        <v>78</v>
      </c>
      <c r="AQ5" s="27" t="s">
        <v>361</v>
      </c>
      <c r="AR5" s="27"/>
      <c r="AS5" s="27"/>
      <c r="AT5" s="27">
        <v>1</v>
      </c>
      <c r="AU5" s="28">
        <f t="shared" ref="AU5:AU41" si="9">AM5+AT5</f>
        <v>12</v>
      </c>
      <c r="AV5" s="26">
        <v>86</v>
      </c>
      <c r="AW5" s="27">
        <v>10</v>
      </c>
      <c r="AX5" s="27">
        <f t="shared" si="2"/>
        <v>76</v>
      </c>
      <c r="AY5" s="27" t="s">
        <v>391</v>
      </c>
      <c r="AZ5" s="27"/>
      <c r="BA5" s="27"/>
      <c r="BB5" s="27">
        <v>5</v>
      </c>
      <c r="BC5" s="28">
        <f t="shared" ref="BC5:BC41" si="10">AU5+BB5</f>
        <v>17</v>
      </c>
      <c r="BD5" s="26">
        <v>84</v>
      </c>
      <c r="BE5" s="27">
        <v>10</v>
      </c>
      <c r="BF5" s="27">
        <f t="shared" si="3"/>
        <v>74</v>
      </c>
      <c r="BG5" s="27" t="s">
        <v>408</v>
      </c>
      <c r="BH5" s="27"/>
      <c r="BI5" s="27"/>
      <c r="BJ5" s="27">
        <v>12</v>
      </c>
      <c r="BK5" s="28">
        <f t="shared" ref="BK5:BK41" si="11">BC5+BJ5</f>
        <v>29</v>
      </c>
      <c r="BL5" s="92"/>
      <c r="BN5" t="s">
        <v>423</v>
      </c>
      <c r="BO5" s="89">
        <f t="shared" ref="BO5:BO67" si="12">COUNT(P5,X5,AF5,AN5,AV5,BD5)</f>
        <v>6</v>
      </c>
      <c r="BQ5" s="86">
        <f t="shared" si="4"/>
        <v>87.333333333333329</v>
      </c>
      <c r="BR5" s="15" t="s">
        <v>438</v>
      </c>
      <c r="BS5" s="93">
        <f t="shared" ref="BS5:BS64" si="13">ROUND((BQ5-72)*0.8,0)</f>
        <v>12</v>
      </c>
    </row>
    <row r="6" spans="1:72" ht="21">
      <c r="A6" s="15">
        <v>3</v>
      </c>
      <c r="B6" s="6" t="s">
        <v>11</v>
      </c>
      <c r="C6" s="6" t="s">
        <v>12</v>
      </c>
      <c r="D6" s="7" t="s">
        <v>13</v>
      </c>
      <c r="E6" s="9">
        <v>17</v>
      </c>
      <c r="F6" s="9" t="s">
        <v>321</v>
      </c>
      <c r="H6" s="41"/>
      <c r="I6" s="42"/>
      <c r="J6" s="42"/>
      <c r="K6" s="42"/>
      <c r="L6" s="42"/>
      <c r="M6" s="42"/>
      <c r="N6" s="42"/>
      <c r="O6" s="43">
        <f t="shared" si="5"/>
        <v>0</v>
      </c>
      <c r="P6" s="26">
        <v>92</v>
      </c>
      <c r="Q6" s="27">
        <v>17</v>
      </c>
      <c r="R6" s="27">
        <f>IF(P6="","-",IFERROR(P6-Q6,"-"))</f>
        <v>75</v>
      </c>
      <c r="S6" s="27" t="s">
        <v>240</v>
      </c>
      <c r="T6" s="27"/>
      <c r="U6" s="27"/>
      <c r="V6" s="27">
        <v>1</v>
      </c>
      <c r="W6" s="28">
        <f t="shared" si="6"/>
        <v>1</v>
      </c>
      <c r="X6" s="54">
        <v>84</v>
      </c>
      <c r="Y6" s="55">
        <v>17</v>
      </c>
      <c r="Z6" s="55">
        <f t="shared" si="0"/>
        <v>67</v>
      </c>
      <c r="AA6" s="55"/>
      <c r="AB6" s="55" t="s">
        <v>271</v>
      </c>
      <c r="AC6" s="55"/>
      <c r="AD6" s="55">
        <v>15</v>
      </c>
      <c r="AE6" s="56">
        <f t="shared" si="7"/>
        <v>16</v>
      </c>
      <c r="AF6" s="26">
        <v>111</v>
      </c>
      <c r="AG6" s="27">
        <v>12</v>
      </c>
      <c r="AH6" s="27">
        <f>IF(AF6="","-",IFERROR(AF6-AG6,"-"))</f>
        <v>99</v>
      </c>
      <c r="AI6" s="27"/>
      <c r="AJ6" s="27"/>
      <c r="AK6" s="27"/>
      <c r="AL6" s="27">
        <v>1</v>
      </c>
      <c r="AM6" s="28">
        <f t="shared" si="8"/>
        <v>17</v>
      </c>
      <c r="AN6" s="26">
        <v>87</v>
      </c>
      <c r="AO6" s="27">
        <v>14</v>
      </c>
      <c r="AP6" s="27">
        <f t="shared" si="1"/>
        <v>73</v>
      </c>
      <c r="AQ6" s="27" t="s">
        <v>365</v>
      </c>
      <c r="AR6" s="27"/>
      <c r="AS6" s="27"/>
      <c r="AT6" s="27">
        <v>8</v>
      </c>
      <c r="AU6" s="28">
        <f t="shared" si="9"/>
        <v>25</v>
      </c>
      <c r="AV6" s="26">
        <v>98</v>
      </c>
      <c r="AW6" s="27">
        <v>14</v>
      </c>
      <c r="AX6" s="27">
        <f t="shared" si="2"/>
        <v>84</v>
      </c>
      <c r="AY6" s="27"/>
      <c r="AZ6" s="27"/>
      <c r="BA6" s="27"/>
      <c r="BB6" s="27">
        <v>1</v>
      </c>
      <c r="BC6" s="28">
        <f t="shared" si="10"/>
        <v>26</v>
      </c>
      <c r="BD6" s="26"/>
      <c r="BE6" s="27"/>
      <c r="BF6" s="27" t="str">
        <f t="shared" si="3"/>
        <v>-</v>
      </c>
      <c r="BG6" s="27"/>
      <c r="BH6" s="27"/>
      <c r="BI6" s="27"/>
      <c r="BJ6" s="27"/>
      <c r="BK6" s="28">
        <f t="shared" si="11"/>
        <v>26</v>
      </c>
      <c r="BL6" s="92"/>
      <c r="BO6" s="89">
        <f t="shared" si="12"/>
        <v>5</v>
      </c>
      <c r="BP6" t="s">
        <v>428</v>
      </c>
      <c r="BQ6" s="86">
        <f t="shared" si="4"/>
        <v>94.4</v>
      </c>
      <c r="BR6" s="15" t="s">
        <v>438</v>
      </c>
      <c r="BS6" s="93">
        <f>ROUND((BQ6-72)*0.8*0.8,0)</f>
        <v>14</v>
      </c>
      <c r="BT6" t="s">
        <v>442</v>
      </c>
    </row>
    <row r="7" spans="1:72" ht="21">
      <c r="A7" s="15">
        <v>4</v>
      </c>
      <c r="B7" s="3" t="s">
        <v>14</v>
      </c>
      <c r="C7" s="3" t="s">
        <v>15</v>
      </c>
      <c r="D7" s="4" t="s">
        <v>358</v>
      </c>
      <c r="E7" s="5" t="s">
        <v>174</v>
      </c>
      <c r="F7" s="5"/>
      <c r="H7" s="41"/>
      <c r="I7" s="42"/>
      <c r="J7" s="42"/>
      <c r="K7" s="42"/>
      <c r="L7" s="42"/>
      <c r="M7" s="42"/>
      <c r="N7" s="42"/>
      <c r="O7" s="43">
        <f t="shared" si="5"/>
        <v>0</v>
      </c>
      <c r="P7" s="26"/>
      <c r="Q7" s="27"/>
      <c r="R7" s="27" t="str">
        <f>IF(P7="","-",IFERROR(P7-Q7,"-"))</f>
        <v>-</v>
      </c>
      <c r="S7" s="27"/>
      <c r="T7" s="27"/>
      <c r="U7" s="27"/>
      <c r="V7" s="27"/>
      <c r="W7" s="28">
        <f t="shared" si="6"/>
        <v>0</v>
      </c>
      <c r="X7" s="26"/>
      <c r="Y7" s="27"/>
      <c r="Z7" s="27" t="str">
        <f t="shared" si="0"/>
        <v>-</v>
      </c>
      <c r="AA7" s="27"/>
      <c r="AB7" s="27"/>
      <c r="AC7" s="27"/>
      <c r="AD7" s="27"/>
      <c r="AE7" s="28">
        <f t="shared" si="7"/>
        <v>0</v>
      </c>
      <c r="AF7" s="26"/>
      <c r="AG7" s="27"/>
      <c r="AH7" s="27" t="str">
        <f>IF(AF7="","-",IFERROR(AF7-AG7,"-"))</f>
        <v>-</v>
      </c>
      <c r="AI7" s="27"/>
      <c r="AJ7" s="27"/>
      <c r="AK7" s="27"/>
      <c r="AL7" s="27"/>
      <c r="AM7" s="28">
        <f t="shared" si="8"/>
        <v>0</v>
      </c>
      <c r="AN7" s="26">
        <v>104</v>
      </c>
      <c r="AO7" s="27">
        <v>27</v>
      </c>
      <c r="AP7" s="27">
        <f t="shared" si="1"/>
        <v>77</v>
      </c>
      <c r="AQ7" s="27"/>
      <c r="AR7" s="27"/>
      <c r="AS7" s="27"/>
      <c r="AT7" s="27">
        <v>1</v>
      </c>
      <c r="AU7" s="28">
        <f t="shared" si="9"/>
        <v>1</v>
      </c>
      <c r="AV7" s="26">
        <v>113</v>
      </c>
      <c r="AW7" s="27">
        <v>27</v>
      </c>
      <c r="AX7" s="27">
        <f t="shared" si="2"/>
        <v>86</v>
      </c>
      <c r="AY7" s="27"/>
      <c r="AZ7" s="27"/>
      <c r="BA7" s="27"/>
      <c r="BB7" s="27">
        <v>1</v>
      </c>
      <c r="BC7" s="28">
        <f t="shared" si="10"/>
        <v>2</v>
      </c>
      <c r="BD7" s="26"/>
      <c r="BE7" s="27"/>
      <c r="BF7" s="27" t="str">
        <f t="shared" si="3"/>
        <v>-</v>
      </c>
      <c r="BG7" s="27"/>
      <c r="BH7" s="27"/>
      <c r="BI7" s="27"/>
      <c r="BJ7" s="27"/>
      <c r="BK7" s="28">
        <f t="shared" si="11"/>
        <v>2</v>
      </c>
      <c r="BL7" s="92"/>
      <c r="BO7" s="89">
        <f t="shared" si="12"/>
        <v>2</v>
      </c>
      <c r="BQ7" s="86">
        <f t="shared" si="4"/>
        <v>108.5</v>
      </c>
      <c r="BR7" s="15" t="s">
        <v>438</v>
      </c>
      <c r="BS7" s="93">
        <f t="shared" si="13"/>
        <v>29</v>
      </c>
    </row>
    <row r="8" spans="1:72" ht="21">
      <c r="A8" s="15">
        <v>5</v>
      </c>
      <c r="B8" s="3" t="s">
        <v>16</v>
      </c>
      <c r="C8" s="3" t="s">
        <v>17</v>
      </c>
      <c r="D8" s="4" t="s">
        <v>18</v>
      </c>
      <c r="E8" s="10" t="s">
        <v>174</v>
      </c>
      <c r="F8" s="10"/>
      <c r="H8" s="41"/>
      <c r="I8" s="42"/>
      <c r="J8" s="42"/>
      <c r="K8" s="42"/>
      <c r="L8" s="42"/>
      <c r="M8" s="42"/>
      <c r="N8" s="42"/>
      <c r="O8" s="43">
        <f t="shared" si="5"/>
        <v>0</v>
      </c>
      <c r="P8" s="26">
        <v>101</v>
      </c>
      <c r="Q8" s="27">
        <v>27</v>
      </c>
      <c r="R8" s="27">
        <f t="shared" ref="R8:R71" si="14">IF(P8="","-",IFERROR(P8-Q8,"-"))</f>
        <v>74</v>
      </c>
      <c r="S8" s="27"/>
      <c r="T8" s="27"/>
      <c r="U8" s="27"/>
      <c r="V8" s="27">
        <v>2</v>
      </c>
      <c r="W8" s="28">
        <f t="shared" si="6"/>
        <v>2</v>
      </c>
      <c r="X8" s="26">
        <v>114</v>
      </c>
      <c r="Y8" s="27">
        <v>27</v>
      </c>
      <c r="Z8" s="27">
        <f t="shared" si="0"/>
        <v>87</v>
      </c>
      <c r="AA8" s="27"/>
      <c r="AB8" s="27" t="s">
        <v>281</v>
      </c>
      <c r="AC8" s="27"/>
      <c r="AD8" s="27">
        <v>1</v>
      </c>
      <c r="AE8" s="28">
        <f t="shared" si="7"/>
        <v>3</v>
      </c>
      <c r="AF8" s="26">
        <v>108</v>
      </c>
      <c r="AG8" s="27">
        <v>27</v>
      </c>
      <c r="AH8" s="27">
        <f>IF(AF8="","-",IFERROR(AF8-AG8,"-"))</f>
        <v>81</v>
      </c>
      <c r="AI8" s="27"/>
      <c r="AJ8" s="27"/>
      <c r="AK8" s="27"/>
      <c r="AL8" s="27">
        <v>1</v>
      </c>
      <c r="AM8" s="28">
        <f t="shared" si="8"/>
        <v>4</v>
      </c>
      <c r="AN8" s="26">
        <v>98</v>
      </c>
      <c r="AO8" s="27">
        <v>27</v>
      </c>
      <c r="AP8" s="27">
        <f t="shared" si="1"/>
        <v>71</v>
      </c>
      <c r="AQ8" s="27" t="s">
        <v>362</v>
      </c>
      <c r="AR8" s="27"/>
      <c r="AS8" s="27"/>
      <c r="AT8" s="27">
        <v>11</v>
      </c>
      <c r="AU8" s="28">
        <f t="shared" si="9"/>
        <v>15</v>
      </c>
      <c r="AV8" s="26">
        <v>98</v>
      </c>
      <c r="AW8" s="27">
        <v>27</v>
      </c>
      <c r="AX8" s="27">
        <f t="shared" si="2"/>
        <v>71</v>
      </c>
      <c r="AY8" s="27"/>
      <c r="AZ8" s="27"/>
      <c r="BA8" s="27"/>
      <c r="BB8" s="27">
        <v>12</v>
      </c>
      <c r="BC8" s="28">
        <f t="shared" si="10"/>
        <v>27</v>
      </c>
      <c r="BD8" s="26">
        <v>110</v>
      </c>
      <c r="BE8" s="27">
        <v>27</v>
      </c>
      <c r="BF8" s="27">
        <f t="shared" si="3"/>
        <v>83</v>
      </c>
      <c r="BG8" s="27"/>
      <c r="BH8" s="27"/>
      <c r="BI8" s="27"/>
      <c r="BJ8" s="27">
        <v>1</v>
      </c>
      <c r="BK8" s="28">
        <f t="shared" si="11"/>
        <v>28</v>
      </c>
      <c r="BL8" s="92"/>
      <c r="BN8" t="s">
        <v>423</v>
      </c>
      <c r="BO8" s="89">
        <f t="shared" si="12"/>
        <v>6</v>
      </c>
      <c r="BQ8" s="86">
        <f t="shared" si="4"/>
        <v>104.83333333333333</v>
      </c>
      <c r="BR8" s="15" t="s">
        <v>438</v>
      </c>
      <c r="BS8" s="93">
        <f t="shared" si="13"/>
        <v>26</v>
      </c>
    </row>
    <row r="9" spans="1:72" ht="21">
      <c r="A9" s="15">
        <v>6</v>
      </c>
      <c r="B9" s="3" t="s">
        <v>19</v>
      </c>
      <c r="C9" s="3" t="s">
        <v>5</v>
      </c>
      <c r="D9" s="4" t="s">
        <v>20</v>
      </c>
      <c r="E9" s="5" t="s">
        <v>175</v>
      </c>
      <c r="F9" s="5"/>
      <c r="H9" s="41"/>
      <c r="I9" s="42"/>
      <c r="J9" s="42"/>
      <c r="K9" s="42"/>
      <c r="L9" s="42"/>
      <c r="M9" s="42"/>
      <c r="N9" s="42"/>
      <c r="O9" s="43">
        <f t="shared" si="5"/>
        <v>0</v>
      </c>
      <c r="P9" s="26">
        <v>86</v>
      </c>
      <c r="Q9" s="27">
        <v>14</v>
      </c>
      <c r="R9" s="27">
        <f t="shared" si="14"/>
        <v>72</v>
      </c>
      <c r="S9" s="27" t="s">
        <v>239</v>
      </c>
      <c r="T9" s="27"/>
      <c r="U9" s="27"/>
      <c r="V9" s="27">
        <v>4</v>
      </c>
      <c r="W9" s="28">
        <f t="shared" si="6"/>
        <v>4</v>
      </c>
      <c r="X9" s="26"/>
      <c r="Y9" s="27"/>
      <c r="Z9" s="27" t="str">
        <f t="shared" si="0"/>
        <v>-</v>
      </c>
      <c r="AA9" s="27"/>
      <c r="AB9" s="27"/>
      <c r="AC9" s="27"/>
      <c r="AD9" s="27"/>
      <c r="AE9" s="28">
        <f t="shared" si="7"/>
        <v>4</v>
      </c>
      <c r="AF9" s="26"/>
      <c r="AG9" s="27"/>
      <c r="AH9" s="27" t="str">
        <f t="shared" ref="AH9:AH72" si="15">IF(AF9="","-",IFERROR(AF9-AG9,"-"))</f>
        <v>-</v>
      </c>
      <c r="AI9" s="27"/>
      <c r="AJ9" s="27"/>
      <c r="AK9" s="27"/>
      <c r="AL9" s="27"/>
      <c r="AM9" s="28">
        <f t="shared" si="8"/>
        <v>4</v>
      </c>
      <c r="AN9" s="26"/>
      <c r="AO9" s="27"/>
      <c r="AP9" s="27" t="str">
        <f t="shared" si="1"/>
        <v>-</v>
      </c>
      <c r="AQ9" s="27"/>
      <c r="AR9" s="27"/>
      <c r="AS9" s="27"/>
      <c r="AT9" s="27"/>
      <c r="AU9" s="28">
        <f t="shared" si="9"/>
        <v>4</v>
      </c>
      <c r="AV9" s="26">
        <v>89</v>
      </c>
      <c r="AW9" s="27">
        <v>14</v>
      </c>
      <c r="AX9" s="27">
        <f t="shared" si="2"/>
        <v>75</v>
      </c>
      <c r="AY9" s="27"/>
      <c r="AZ9" s="27"/>
      <c r="BA9" s="27" t="s">
        <v>390</v>
      </c>
      <c r="BB9" s="27">
        <v>8</v>
      </c>
      <c r="BC9" s="28">
        <f t="shared" si="10"/>
        <v>12</v>
      </c>
      <c r="BD9" s="26"/>
      <c r="BE9" s="27"/>
      <c r="BF9" s="27" t="str">
        <f t="shared" si="3"/>
        <v>-</v>
      </c>
      <c r="BG9" s="27"/>
      <c r="BH9" s="27"/>
      <c r="BI9" s="27"/>
      <c r="BJ9" s="27"/>
      <c r="BK9" s="28">
        <f t="shared" si="11"/>
        <v>12</v>
      </c>
      <c r="BL9" s="92"/>
      <c r="BO9" s="89">
        <f t="shared" si="12"/>
        <v>2</v>
      </c>
      <c r="BQ9" s="86">
        <f t="shared" si="4"/>
        <v>87.5</v>
      </c>
      <c r="BR9" s="15" t="s">
        <v>438</v>
      </c>
      <c r="BS9" s="93">
        <f t="shared" si="13"/>
        <v>12</v>
      </c>
    </row>
    <row r="10" spans="1:72" ht="21">
      <c r="A10" s="15">
        <v>7</v>
      </c>
      <c r="B10" s="6" t="s">
        <v>22</v>
      </c>
      <c r="C10" s="6" t="s">
        <v>23</v>
      </c>
      <c r="D10" s="6" t="s">
        <v>24</v>
      </c>
      <c r="E10" s="9">
        <v>6</v>
      </c>
      <c r="F10" s="9">
        <v>5</v>
      </c>
      <c r="H10" s="41"/>
      <c r="I10" s="42"/>
      <c r="J10" s="42"/>
      <c r="K10" s="42"/>
      <c r="L10" s="42"/>
      <c r="M10" s="42"/>
      <c r="N10" s="42"/>
      <c r="O10" s="43">
        <f t="shared" si="5"/>
        <v>0</v>
      </c>
      <c r="P10" s="26">
        <v>82</v>
      </c>
      <c r="Q10" s="27">
        <v>6</v>
      </c>
      <c r="R10" s="27">
        <f t="shared" si="14"/>
        <v>76</v>
      </c>
      <c r="S10" s="27" t="s">
        <v>241</v>
      </c>
      <c r="T10" s="27"/>
      <c r="U10" s="27" t="s">
        <v>242</v>
      </c>
      <c r="V10" s="27">
        <v>1</v>
      </c>
      <c r="W10" s="28">
        <f t="shared" si="6"/>
        <v>1</v>
      </c>
      <c r="X10" s="41">
        <v>79</v>
      </c>
      <c r="Y10" s="42">
        <v>6</v>
      </c>
      <c r="Z10" s="42">
        <f t="shared" si="0"/>
        <v>73</v>
      </c>
      <c r="AA10" s="42" t="s">
        <v>275</v>
      </c>
      <c r="AB10" s="42" t="s">
        <v>276</v>
      </c>
      <c r="AC10" s="42" t="s">
        <v>277</v>
      </c>
      <c r="AD10" s="42">
        <v>12</v>
      </c>
      <c r="AE10" s="43">
        <f t="shared" si="7"/>
        <v>13</v>
      </c>
      <c r="AF10" s="26">
        <v>81</v>
      </c>
      <c r="AG10" s="27">
        <v>6</v>
      </c>
      <c r="AH10" s="27">
        <f t="shared" si="15"/>
        <v>75</v>
      </c>
      <c r="AI10" s="27" t="s">
        <v>303</v>
      </c>
      <c r="AJ10" s="27" t="s">
        <v>304</v>
      </c>
      <c r="AK10" s="27"/>
      <c r="AL10" s="27">
        <v>7</v>
      </c>
      <c r="AM10" s="28">
        <f t="shared" si="8"/>
        <v>20</v>
      </c>
      <c r="AN10" s="26">
        <v>79</v>
      </c>
      <c r="AO10" s="27">
        <v>6</v>
      </c>
      <c r="AP10" s="27">
        <f t="shared" si="1"/>
        <v>73</v>
      </c>
      <c r="AQ10" s="27" t="s">
        <v>361</v>
      </c>
      <c r="AR10" s="27"/>
      <c r="AS10" s="27" t="s">
        <v>364</v>
      </c>
      <c r="AT10" s="27">
        <v>9</v>
      </c>
      <c r="AU10" s="28">
        <f t="shared" si="9"/>
        <v>29</v>
      </c>
      <c r="AV10" s="41">
        <v>76</v>
      </c>
      <c r="AW10" s="58">
        <v>6</v>
      </c>
      <c r="AX10" s="58">
        <f t="shared" si="2"/>
        <v>70</v>
      </c>
      <c r="AY10" s="58" t="s">
        <v>384</v>
      </c>
      <c r="AZ10" s="58" t="s">
        <v>385</v>
      </c>
      <c r="BA10" s="58" t="s">
        <v>386</v>
      </c>
      <c r="BB10" s="58">
        <v>13</v>
      </c>
      <c r="BC10" s="59">
        <f t="shared" si="10"/>
        <v>42</v>
      </c>
      <c r="BD10" s="26">
        <v>84</v>
      </c>
      <c r="BE10" s="27">
        <v>5</v>
      </c>
      <c r="BF10" s="27">
        <f t="shared" si="3"/>
        <v>79</v>
      </c>
      <c r="BG10" s="27" t="s">
        <v>415</v>
      </c>
      <c r="BH10" s="27" t="s">
        <v>416</v>
      </c>
      <c r="BI10" s="27"/>
      <c r="BJ10" s="27">
        <v>4</v>
      </c>
      <c r="BK10" s="28">
        <f t="shared" si="11"/>
        <v>46</v>
      </c>
      <c r="BL10" s="91" t="s">
        <v>448</v>
      </c>
      <c r="BN10" t="s">
        <v>423</v>
      </c>
      <c r="BO10" s="89">
        <f t="shared" si="12"/>
        <v>6</v>
      </c>
      <c r="BQ10" s="86">
        <f t="shared" si="4"/>
        <v>80.166666666666671</v>
      </c>
      <c r="BR10" s="15" t="s">
        <v>438</v>
      </c>
      <c r="BS10" s="93">
        <f t="shared" si="13"/>
        <v>7</v>
      </c>
    </row>
    <row r="11" spans="1:72" ht="21">
      <c r="A11" s="15">
        <v>8</v>
      </c>
      <c r="B11" s="3" t="s">
        <v>22</v>
      </c>
      <c r="C11" s="3" t="s">
        <v>25</v>
      </c>
      <c r="D11" s="4" t="s">
        <v>26</v>
      </c>
      <c r="E11" s="9">
        <v>6</v>
      </c>
      <c r="F11" s="9"/>
      <c r="H11" s="41"/>
      <c r="I11" s="42"/>
      <c r="J11" s="42"/>
      <c r="K11" s="42"/>
      <c r="L11" s="42"/>
      <c r="M11" s="42"/>
      <c r="N11" s="42"/>
      <c r="O11" s="43">
        <f t="shared" si="5"/>
        <v>0</v>
      </c>
      <c r="P11" s="26">
        <v>78</v>
      </c>
      <c r="Q11" s="27">
        <v>6</v>
      </c>
      <c r="R11" s="27">
        <f t="shared" si="14"/>
        <v>72</v>
      </c>
      <c r="S11" s="27" t="s">
        <v>238</v>
      </c>
      <c r="T11" s="27"/>
      <c r="U11" s="27"/>
      <c r="V11" s="27">
        <v>5</v>
      </c>
      <c r="W11" s="28">
        <f t="shared" si="6"/>
        <v>5</v>
      </c>
      <c r="X11" s="26">
        <v>88</v>
      </c>
      <c r="Y11" s="27">
        <v>6</v>
      </c>
      <c r="Z11" s="27">
        <f t="shared" si="0"/>
        <v>82</v>
      </c>
      <c r="AA11" s="27" t="s">
        <v>272</v>
      </c>
      <c r="AB11" s="27"/>
      <c r="AC11" s="27"/>
      <c r="AD11" s="27">
        <v>1</v>
      </c>
      <c r="AE11" s="28">
        <f t="shared" si="7"/>
        <v>6</v>
      </c>
      <c r="AF11" s="26">
        <v>86</v>
      </c>
      <c r="AG11" s="27">
        <v>6</v>
      </c>
      <c r="AH11" s="27">
        <f t="shared" si="15"/>
        <v>80</v>
      </c>
      <c r="AI11" s="27" t="s">
        <v>312</v>
      </c>
      <c r="AJ11" s="27"/>
      <c r="AK11" s="27"/>
      <c r="AL11" s="27">
        <v>1</v>
      </c>
      <c r="AM11" s="28">
        <f t="shared" si="8"/>
        <v>7</v>
      </c>
      <c r="AN11" s="41">
        <v>79</v>
      </c>
      <c r="AO11" s="42">
        <v>6</v>
      </c>
      <c r="AP11" s="42">
        <f t="shared" si="1"/>
        <v>73</v>
      </c>
      <c r="AQ11" s="42"/>
      <c r="AR11" s="42"/>
      <c r="AS11" s="42" t="s">
        <v>363</v>
      </c>
      <c r="AT11" s="42">
        <v>10</v>
      </c>
      <c r="AU11" s="43">
        <f t="shared" si="9"/>
        <v>17</v>
      </c>
      <c r="AV11" s="26">
        <v>86</v>
      </c>
      <c r="AW11" s="27">
        <v>6</v>
      </c>
      <c r="AX11" s="27">
        <f t="shared" si="2"/>
        <v>80</v>
      </c>
      <c r="AY11" s="27" t="s">
        <v>383</v>
      </c>
      <c r="AZ11" s="27"/>
      <c r="BA11" s="27"/>
      <c r="BB11" s="27">
        <v>1</v>
      </c>
      <c r="BC11" s="28">
        <f t="shared" si="10"/>
        <v>18</v>
      </c>
      <c r="BD11" s="26">
        <v>83</v>
      </c>
      <c r="BE11" s="27">
        <v>6</v>
      </c>
      <c r="BF11" s="27">
        <f t="shared" si="3"/>
        <v>77</v>
      </c>
      <c r="BG11" s="27"/>
      <c r="BH11" s="27"/>
      <c r="BI11" s="27" t="s">
        <v>413</v>
      </c>
      <c r="BJ11" s="27">
        <v>7</v>
      </c>
      <c r="BK11" s="28">
        <f t="shared" si="11"/>
        <v>25</v>
      </c>
      <c r="BL11" s="92"/>
      <c r="BN11" t="s">
        <v>423</v>
      </c>
      <c r="BO11" s="89">
        <f t="shared" si="12"/>
        <v>6</v>
      </c>
      <c r="BQ11" s="86">
        <f t="shared" si="4"/>
        <v>83.333333333333329</v>
      </c>
      <c r="BR11" s="15" t="s">
        <v>438</v>
      </c>
      <c r="BS11" s="93">
        <f t="shared" si="13"/>
        <v>9</v>
      </c>
    </row>
    <row r="12" spans="1:72" ht="21">
      <c r="A12" s="15">
        <v>9</v>
      </c>
      <c r="B12" s="3" t="s">
        <v>27</v>
      </c>
      <c r="C12" s="3" t="s">
        <v>28</v>
      </c>
      <c r="D12" s="4" t="s">
        <v>29</v>
      </c>
      <c r="E12" s="10" t="s">
        <v>176</v>
      </c>
      <c r="F12" s="10"/>
      <c r="H12" s="41"/>
      <c r="I12" s="42"/>
      <c r="J12" s="42"/>
      <c r="K12" s="42"/>
      <c r="L12" s="42"/>
      <c r="M12" s="42"/>
      <c r="N12" s="42"/>
      <c r="O12" s="43">
        <f t="shared" si="5"/>
        <v>0</v>
      </c>
      <c r="P12" s="26"/>
      <c r="Q12" s="27"/>
      <c r="R12" s="27" t="str">
        <f t="shared" si="14"/>
        <v>-</v>
      </c>
      <c r="S12" s="27"/>
      <c r="T12" s="27"/>
      <c r="U12" s="27"/>
      <c r="V12" s="27"/>
      <c r="W12" s="28">
        <f t="shared" si="6"/>
        <v>0</v>
      </c>
      <c r="X12" s="26"/>
      <c r="Y12" s="27"/>
      <c r="Z12" s="27" t="str">
        <f t="shared" si="0"/>
        <v>-</v>
      </c>
      <c r="AA12" s="27"/>
      <c r="AB12" s="27"/>
      <c r="AC12" s="27"/>
      <c r="AD12" s="27"/>
      <c r="AE12" s="28">
        <f t="shared" si="7"/>
        <v>0</v>
      </c>
      <c r="AF12" s="26">
        <v>109</v>
      </c>
      <c r="AG12" s="27">
        <v>30</v>
      </c>
      <c r="AH12" s="27">
        <f t="shared" si="15"/>
        <v>79</v>
      </c>
      <c r="AI12" s="27" t="s">
        <v>302</v>
      </c>
      <c r="AJ12" s="27"/>
      <c r="AK12" s="27"/>
      <c r="AL12" s="27">
        <v>1</v>
      </c>
      <c r="AM12" s="28">
        <f t="shared" si="8"/>
        <v>1</v>
      </c>
      <c r="AN12" s="26">
        <v>110</v>
      </c>
      <c r="AO12" s="27">
        <v>30</v>
      </c>
      <c r="AP12" s="27">
        <f t="shared" si="1"/>
        <v>80</v>
      </c>
      <c r="AQ12" s="27"/>
      <c r="AR12" s="27"/>
      <c r="AS12" s="27"/>
      <c r="AT12" s="27">
        <v>1</v>
      </c>
      <c r="AU12" s="28">
        <f t="shared" si="9"/>
        <v>2</v>
      </c>
      <c r="AV12" s="26"/>
      <c r="AW12" s="27"/>
      <c r="AX12" s="27" t="str">
        <f t="shared" si="2"/>
        <v>-</v>
      </c>
      <c r="AY12" s="27"/>
      <c r="AZ12" s="27"/>
      <c r="BA12" s="27"/>
      <c r="BB12" s="27"/>
      <c r="BC12" s="28">
        <f t="shared" si="10"/>
        <v>2</v>
      </c>
      <c r="BD12" s="26"/>
      <c r="BE12" s="27"/>
      <c r="BF12" s="27" t="str">
        <f t="shared" si="3"/>
        <v>-</v>
      </c>
      <c r="BG12" s="27"/>
      <c r="BH12" s="27"/>
      <c r="BI12" s="27"/>
      <c r="BJ12" s="27"/>
      <c r="BK12" s="28">
        <f t="shared" si="11"/>
        <v>2</v>
      </c>
      <c r="BL12" s="92"/>
      <c r="BO12" s="89">
        <f t="shared" si="12"/>
        <v>2</v>
      </c>
      <c r="BQ12" s="86">
        <f t="shared" si="4"/>
        <v>109.5</v>
      </c>
      <c r="BR12" s="15" t="s">
        <v>438</v>
      </c>
      <c r="BS12" s="93">
        <f t="shared" si="13"/>
        <v>30</v>
      </c>
    </row>
    <row r="13" spans="1:72" ht="21">
      <c r="A13" s="15">
        <v>10</v>
      </c>
      <c r="B13" s="3" t="s">
        <v>30</v>
      </c>
      <c r="C13" s="3" t="s">
        <v>31</v>
      </c>
      <c r="D13" s="3" t="s">
        <v>177</v>
      </c>
      <c r="E13" s="10" t="s">
        <v>178</v>
      </c>
      <c r="F13" s="10"/>
      <c r="H13" s="41"/>
      <c r="I13" s="42"/>
      <c r="J13" s="42"/>
      <c r="K13" s="42"/>
      <c r="L13" s="42"/>
      <c r="M13" s="42"/>
      <c r="N13" s="42"/>
      <c r="O13" s="43">
        <f t="shared" si="5"/>
        <v>0</v>
      </c>
      <c r="P13" s="26">
        <v>86</v>
      </c>
      <c r="Q13" s="27">
        <v>15</v>
      </c>
      <c r="R13" s="27">
        <f t="shared" si="14"/>
        <v>71</v>
      </c>
      <c r="S13" s="27"/>
      <c r="T13" s="27"/>
      <c r="U13" s="27"/>
      <c r="V13" s="27">
        <v>7</v>
      </c>
      <c r="W13" s="28">
        <f t="shared" si="6"/>
        <v>7</v>
      </c>
      <c r="X13" s="26"/>
      <c r="Y13" s="27"/>
      <c r="Z13" s="27" t="str">
        <f t="shared" si="0"/>
        <v>-</v>
      </c>
      <c r="AA13" s="27"/>
      <c r="AB13" s="27"/>
      <c r="AC13" s="27"/>
      <c r="AD13" s="27"/>
      <c r="AE13" s="28">
        <f t="shared" si="7"/>
        <v>7</v>
      </c>
      <c r="AF13" s="26"/>
      <c r="AG13" s="27"/>
      <c r="AH13" s="27" t="str">
        <f t="shared" si="15"/>
        <v>-</v>
      </c>
      <c r="AI13" s="27"/>
      <c r="AJ13" s="27"/>
      <c r="AK13" s="27"/>
      <c r="AL13" s="27"/>
      <c r="AM13" s="28">
        <f t="shared" si="8"/>
        <v>7</v>
      </c>
      <c r="AN13" s="26">
        <v>90</v>
      </c>
      <c r="AO13" s="27">
        <v>15</v>
      </c>
      <c r="AP13" s="27">
        <f t="shared" si="1"/>
        <v>75</v>
      </c>
      <c r="AQ13" s="27"/>
      <c r="AR13" s="27"/>
      <c r="AS13" s="27"/>
      <c r="AT13" s="27">
        <v>6</v>
      </c>
      <c r="AU13" s="28">
        <f t="shared" si="9"/>
        <v>13</v>
      </c>
      <c r="AV13" s="26">
        <v>100</v>
      </c>
      <c r="AW13" s="27">
        <v>15</v>
      </c>
      <c r="AX13" s="27">
        <f t="shared" si="2"/>
        <v>85</v>
      </c>
      <c r="AY13" s="27" t="s">
        <v>395</v>
      </c>
      <c r="AZ13" s="27"/>
      <c r="BA13" s="27"/>
      <c r="BB13" s="27">
        <v>1</v>
      </c>
      <c r="BC13" s="28">
        <f t="shared" si="10"/>
        <v>14</v>
      </c>
      <c r="BD13" s="26">
        <v>93</v>
      </c>
      <c r="BE13" s="27">
        <v>15</v>
      </c>
      <c r="BF13" s="27">
        <f t="shared" si="3"/>
        <v>78</v>
      </c>
      <c r="BG13" s="27"/>
      <c r="BH13" s="27"/>
      <c r="BI13" s="27"/>
      <c r="BJ13" s="27">
        <v>5</v>
      </c>
      <c r="BK13" s="28">
        <f t="shared" si="11"/>
        <v>19</v>
      </c>
      <c r="BL13" s="92"/>
      <c r="BO13" s="89">
        <f t="shared" si="12"/>
        <v>4</v>
      </c>
      <c r="BQ13" s="86">
        <f t="shared" si="4"/>
        <v>92.25</v>
      </c>
      <c r="BR13" s="15" t="s">
        <v>438</v>
      </c>
      <c r="BS13" s="93">
        <f t="shared" si="13"/>
        <v>16</v>
      </c>
    </row>
    <row r="14" spans="1:72" ht="21">
      <c r="A14" s="15">
        <v>11</v>
      </c>
      <c r="B14" s="3" t="s">
        <v>32</v>
      </c>
      <c r="C14" s="3" t="s">
        <v>33</v>
      </c>
      <c r="D14" s="3" t="s">
        <v>34</v>
      </c>
      <c r="E14" s="10" t="s">
        <v>175</v>
      </c>
      <c r="F14" s="10"/>
      <c r="H14" s="41"/>
      <c r="I14" s="42"/>
      <c r="J14" s="42"/>
      <c r="K14" s="42"/>
      <c r="L14" s="42"/>
      <c r="M14" s="42"/>
      <c r="N14" s="42"/>
      <c r="O14" s="43">
        <f t="shared" si="5"/>
        <v>0</v>
      </c>
      <c r="P14" s="26"/>
      <c r="Q14" s="27"/>
      <c r="R14" s="27" t="str">
        <f t="shared" si="14"/>
        <v>-</v>
      </c>
      <c r="S14" s="27"/>
      <c r="T14" s="27"/>
      <c r="U14" s="27"/>
      <c r="V14" s="27"/>
      <c r="W14" s="28">
        <f t="shared" si="6"/>
        <v>0</v>
      </c>
      <c r="X14" s="26"/>
      <c r="Y14" s="27"/>
      <c r="Z14" s="27" t="str">
        <f t="shared" si="0"/>
        <v>-</v>
      </c>
      <c r="AA14" s="27"/>
      <c r="AB14" s="27"/>
      <c r="AC14" s="27"/>
      <c r="AD14" s="27"/>
      <c r="AE14" s="28">
        <f t="shared" si="7"/>
        <v>0</v>
      </c>
      <c r="AF14" s="26"/>
      <c r="AG14" s="27"/>
      <c r="AH14" s="27" t="str">
        <f t="shared" si="15"/>
        <v>-</v>
      </c>
      <c r="AI14" s="27"/>
      <c r="AJ14" s="27"/>
      <c r="AK14" s="27"/>
      <c r="AL14" s="27"/>
      <c r="AM14" s="28">
        <f t="shared" si="8"/>
        <v>0</v>
      </c>
      <c r="AN14" s="26"/>
      <c r="AO14" s="27"/>
      <c r="AP14" s="27" t="str">
        <f t="shared" si="1"/>
        <v>-</v>
      </c>
      <c r="AQ14" s="27"/>
      <c r="AR14" s="27"/>
      <c r="AS14" s="27"/>
      <c r="AT14" s="27"/>
      <c r="AU14" s="28">
        <f t="shared" si="9"/>
        <v>0</v>
      </c>
      <c r="AV14" s="26"/>
      <c r="AW14" s="27"/>
      <c r="AX14" s="27" t="str">
        <f t="shared" si="2"/>
        <v>-</v>
      </c>
      <c r="AY14" s="27"/>
      <c r="AZ14" s="27"/>
      <c r="BA14" s="27"/>
      <c r="BB14" s="27"/>
      <c r="BC14" s="28">
        <f t="shared" si="10"/>
        <v>0</v>
      </c>
      <c r="BD14" s="26"/>
      <c r="BE14" s="27"/>
      <c r="BF14" s="27" t="str">
        <f t="shared" si="3"/>
        <v>-</v>
      </c>
      <c r="BG14" s="27"/>
      <c r="BH14" s="27"/>
      <c r="BI14" s="27"/>
      <c r="BJ14" s="27"/>
      <c r="BK14" s="28">
        <f t="shared" si="11"/>
        <v>0</v>
      </c>
      <c r="BL14" s="92"/>
      <c r="BO14" s="89">
        <f t="shared" si="12"/>
        <v>0</v>
      </c>
      <c r="BQ14" s="86" t="str">
        <f>IFERROR(AVERAGE(P14,X14,AF14,AN14,AV14,BD14),"-")</f>
        <v>-</v>
      </c>
      <c r="BR14" s="15" t="s">
        <v>438</v>
      </c>
      <c r="BS14" s="93">
        <v>14</v>
      </c>
      <c r="BT14" t="s">
        <v>443</v>
      </c>
    </row>
    <row r="15" spans="1:72" ht="21">
      <c r="A15" s="15">
        <v>12</v>
      </c>
      <c r="B15" s="3" t="s">
        <v>35</v>
      </c>
      <c r="C15" s="3" t="s">
        <v>36</v>
      </c>
      <c r="D15" s="3" t="s">
        <v>37</v>
      </c>
      <c r="E15" s="10" t="s">
        <v>254</v>
      </c>
      <c r="F15" s="10"/>
      <c r="H15" s="41"/>
      <c r="I15" s="42"/>
      <c r="J15" s="42"/>
      <c r="K15" s="42"/>
      <c r="L15" s="42"/>
      <c r="M15" s="42"/>
      <c r="N15" s="42"/>
      <c r="O15" s="43">
        <f t="shared" si="5"/>
        <v>0</v>
      </c>
      <c r="P15" s="26"/>
      <c r="Q15" s="27"/>
      <c r="R15" s="27" t="str">
        <f t="shared" si="14"/>
        <v>-</v>
      </c>
      <c r="S15" s="27"/>
      <c r="T15" s="27"/>
      <c r="U15" s="27"/>
      <c r="V15" s="27"/>
      <c r="W15" s="28">
        <f t="shared" si="6"/>
        <v>0</v>
      </c>
      <c r="X15" s="26">
        <v>89</v>
      </c>
      <c r="Y15" s="27">
        <v>11</v>
      </c>
      <c r="Z15" s="27">
        <f t="shared" si="0"/>
        <v>78</v>
      </c>
      <c r="AA15" s="27" t="s">
        <v>278</v>
      </c>
      <c r="AB15" s="27"/>
      <c r="AC15" s="27"/>
      <c r="AD15" s="27">
        <v>7</v>
      </c>
      <c r="AE15" s="28">
        <f t="shared" si="7"/>
        <v>7</v>
      </c>
      <c r="AF15" s="26">
        <v>86</v>
      </c>
      <c r="AG15" s="27">
        <v>11</v>
      </c>
      <c r="AH15" s="27">
        <f t="shared" si="15"/>
        <v>75</v>
      </c>
      <c r="AI15" s="27" t="s">
        <v>309</v>
      </c>
      <c r="AJ15" s="27"/>
      <c r="AK15" s="27"/>
      <c r="AL15" s="27">
        <v>6</v>
      </c>
      <c r="AM15" s="28">
        <f t="shared" si="8"/>
        <v>13</v>
      </c>
      <c r="AN15" s="26">
        <v>85</v>
      </c>
      <c r="AO15" s="27">
        <v>11</v>
      </c>
      <c r="AP15" s="27">
        <f t="shared" si="1"/>
        <v>74</v>
      </c>
      <c r="AQ15" s="27" t="s">
        <v>366</v>
      </c>
      <c r="AR15" s="27" t="s">
        <v>366</v>
      </c>
      <c r="AS15" s="27"/>
      <c r="AT15" s="27">
        <v>7</v>
      </c>
      <c r="AU15" s="28">
        <f t="shared" si="9"/>
        <v>20</v>
      </c>
      <c r="AV15" s="26">
        <v>90</v>
      </c>
      <c r="AW15" s="27">
        <v>11</v>
      </c>
      <c r="AX15" s="27">
        <f t="shared" si="2"/>
        <v>79</v>
      </c>
      <c r="AY15" s="27"/>
      <c r="AZ15" s="27"/>
      <c r="BA15" s="27"/>
      <c r="BB15" s="27">
        <v>2</v>
      </c>
      <c r="BC15" s="28">
        <f t="shared" si="10"/>
        <v>22</v>
      </c>
      <c r="BD15" s="26">
        <v>88</v>
      </c>
      <c r="BE15" s="27">
        <v>11</v>
      </c>
      <c r="BF15" s="27">
        <f t="shared" si="3"/>
        <v>77</v>
      </c>
      <c r="BG15" s="27"/>
      <c r="BH15" s="27" t="s">
        <v>414</v>
      </c>
      <c r="BI15" s="27"/>
      <c r="BJ15" s="27">
        <v>6</v>
      </c>
      <c r="BK15" s="28">
        <f t="shared" si="11"/>
        <v>28</v>
      </c>
      <c r="BL15" s="92"/>
      <c r="BO15" s="89">
        <f t="shared" si="12"/>
        <v>5</v>
      </c>
      <c r="BQ15" s="86">
        <f t="shared" ref="BQ15:BQ67" si="16">IFERROR(AVERAGE(P15,X15,AF15,AN15,AV15,BD15),"-")</f>
        <v>87.6</v>
      </c>
      <c r="BR15" s="15" t="s">
        <v>436</v>
      </c>
      <c r="BS15" s="93">
        <f t="shared" si="13"/>
        <v>12</v>
      </c>
    </row>
    <row r="16" spans="1:72" ht="21">
      <c r="A16" s="15">
        <v>13</v>
      </c>
      <c r="B16" s="3" t="s">
        <v>38</v>
      </c>
      <c r="C16" s="3" t="s">
        <v>39</v>
      </c>
      <c r="D16" s="3" t="s">
        <v>6</v>
      </c>
      <c r="E16" s="5" t="s">
        <v>40</v>
      </c>
      <c r="F16" s="5" t="s">
        <v>319</v>
      </c>
      <c r="H16" s="41"/>
      <c r="I16" s="42"/>
      <c r="J16" s="42"/>
      <c r="K16" s="42"/>
      <c r="L16" s="42"/>
      <c r="M16" s="42"/>
      <c r="N16" s="42"/>
      <c r="O16" s="43">
        <f t="shared" si="5"/>
        <v>0</v>
      </c>
      <c r="P16" s="26"/>
      <c r="Q16" s="27"/>
      <c r="R16" s="27" t="str">
        <f t="shared" si="14"/>
        <v>-</v>
      </c>
      <c r="S16" s="27"/>
      <c r="T16" s="27"/>
      <c r="U16" s="27"/>
      <c r="V16" s="27"/>
      <c r="W16" s="28">
        <f t="shared" si="6"/>
        <v>0</v>
      </c>
      <c r="X16" s="26"/>
      <c r="Y16" s="27"/>
      <c r="Z16" s="27" t="str">
        <f t="shared" si="0"/>
        <v>-</v>
      </c>
      <c r="AA16" s="27"/>
      <c r="AB16" s="27"/>
      <c r="AC16" s="27"/>
      <c r="AD16" s="27"/>
      <c r="AE16" s="28">
        <f t="shared" si="7"/>
        <v>0</v>
      </c>
      <c r="AF16" s="41">
        <v>80</v>
      </c>
      <c r="AG16" s="55">
        <v>12</v>
      </c>
      <c r="AH16" s="55">
        <f t="shared" si="15"/>
        <v>68</v>
      </c>
      <c r="AI16" s="55" t="s">
        <v>305</v>
      </c>
      <c r="AJ16" s="55"/>
      <c r="AK16" s="55"/>
      <c r="AL16" s="55">
        <v>15</v>
      </c>
      <c r="AM16" s="56">
        <f t="shared" si="8"/>
        <v>15</v>
      </c>
      <c r="AN16" s="26">
        <v>89</v>
      </c>
      <c r="AO16" s="27">
        <v>8</v>
      </c>
      <c r="AP16" s="27">
        <f t="shared" si="1"/>
        <v>81</v>
      </c>
      <c r="AQ16" s="27"/>
      <c r="AR16" s="27"/>
      <c r="AS16" s="27"/>
      <c r="AT16" s="27">
        <v>1</v>
      </c>
      <c r="AU16" s="28">
        <f t="shared" si="9"/>
        <v>16</v>
      </c>
      <c r="AV16" s="26">
        <v>90</v>
      </c>
      <c r="AW16" s="27">
        <v>8</v>
      </c>
      <c r="AX16" s="27">
        <f t="shared" si="2"/>
        <v>82</v>
      </c>
      <c r="AY16" s="27" t="s">
        <v>393</v>
      </c>
      <c r="AZ16" s="27"/>
      <c r="BA16" s="27"/>
      <c r="BB16" s="27">
        <v>1</v>
      </c>
      <c r="BC16" s="28">
        <f t="shared" si="10"/>
        <v>17</v>
      </c>
      <c r="BD16" s="26"/>
      <c r="BE16" s="27"/>
      <c r="BF16" s="27" t="str">
        <f t="shared" si="3"/>
        <v>-</v>
      </c>
      <c r="BG16" s="27"/>
      <c r="BH16" s="27"/>
      <c r="BI16" s="27"/>
      <c r="BJ16" s="27"/>
      <c r="BK16" s="28">
        <f t="shared" si="11"/>
        <v>17</v>
      </c>
      <c r="BL16" s="92"/>
      <c r="BO16" s="89">
        <f t="shared" si="12"/>
        <v>3</v>
      </c>
      <c r="BP16" t="s">
        <v>429</v>
      </c>
      <c r="BQ16" s="86">
        <f t="shared" si="16"/>
        <v>86.333333333333329</v>
      </c>
      <c r="BR16" s="15" t="s">
        <v>437</v>
      </c>
      <c r="BS16" s="93">
        <f>ROUND((BQ16-72)*0.8*0.8,0)</f>
        <v>9</v>
      </c>
      <c r="BT16" t="s">
        <v>442</v>
      </c>
    </row>
    <row r="17" spans="1:72" ht="21">
      <c r="A17" s="15">
        <v>14</v>
      </c>
      <c r="B17" s="3" t="s">
        <v>41</v>
      </c>
      <c r="C17" s="3" t="s">
        <v>42</v>
      </c>
      <c r="D17" s="3" t="s">
        <v>43</v>
      </c>
      <c r="E17" s="9">
        <v>14</v>
      </c>
      <c r="F17" s="9"/>
      <c r="H17" s="41"/>
      <c r="I17" s="42"/>
      <c r="J17" s="42"/>
      <c r="K17" s="42"/>
      <c r="L17" s="42"/>
      <c r="M17" s="42"/>
      <c r="N17" s="42"/>
      <c r="O17" s="43">
        <f t="shared" si="5"/>
        <v>0</v>
      </c>
      <c r="P17" s="26">
        <v>89</v>
      </c>
      <c r="Q17" s="27">
        <v>14</v>
      </c>
      <c r="R17" s="27">
        <f t="shared" si="14"/>
        <v>75</v>
      </c>
      <c r="S17" s="27"/>
      <c r="T17" s="27"/>
      <c r="U17" s="27"/>
      <c r="V17" s="27">
        <v>1</v>
      </c>
      <c r="W17" s="28">
        <f t="shared" si="6"/>
        <v>1</v>
      </c>
      <c r="X17" s="26"/>
      <c r="Y17" s="27"/>
      <c r="Z17" s="27" t="str">
        <f t="shared" si="0"/>
        <v>-</v>
      </c>
      <c r="AA17" s="27"/>
      <c r="AB17" s="27"/>
      <c r="AC17" s="27"/>
      <c r="AD17" s="27"/>
      <c r="AE17" s="28">
        <f t="shared" si="7"/>
        <v>1</v>
      </c>
      <c r="AF17" s="26">
        <v>95</v>
      </c>
      <c r="AG17" s="27">
        <v>14</v>
      </c>
      <c r="AH17" s="27">
        <f t="shared" si="15"/>
        <v>81</v>
      </c>
      <c r="AI17" s="27"/>
      <c r="AJ17" s="27"/>
      <c r="AK17" s="27"/>
      <c r="AL17" s="27">
        <v>1</v>
      </c>
      <c r="AM17" s="28">
        <f t="shared" si="8"/>
        <v>2</v>
      </c>
      <c r="AN17" s="26">
        <v>92</v>
      </c>
      <c r="AO17" s="27">
        <v>14</v>
      </c>
      <c r="AP17" s="27">
        <f t="shared" si="1"/>
        <v>78</v>
      </c>
      <c r="AQ17" s="27"/>
      <c r="AR17" s="27"/>
      <c r="AS17" s="27"/>
      <c r="AT17" s="27">
        <v>1</v>
      </c>
      <c r="AU17" s="28">
        <f t="shared" si="9"/>
        <v>3</v>
      </c>
      <c r="AV17" s="26">
        <v>89</v>
      </c>
      <c r="AW17" s="27">
        <v>14</v>
      </c>
      <c r="AX17" s="27">
        <f t="shared" si="2"/>
        <v>75</v>
      </c>
      <c r="AY17" s="27"/>
      <c r="AZ17" s="27"/>
      <c r="BA17" s="27"/>
      <c r="BB17" s="27">
        <v>7</v>
      </c>
      <c r="BC17" s="28">
        <f t="shared" si="10"/>
        <v>10</v>
      </c>
      <c r="BD17" s="26">
        <v>89</v>
      </c>
      <c r="BE17" s="27">
        <v>14</v>
      </c>
      <c r="BF17" s="27">
        <f t="shared" si="3"/>
        <v>75</v>
      </c>
      <c r="BG17" s="27" t="s">
        <v>411</v>
      </c>
      <c r="BH17" s="27" t="s">
        <v>411</v>
      </c>
      <c r="BI17" s="27"/>
      <c r="BJ17" s="27">
        <v>10</v>
      </c>
      <c r="BK17" s="28">
        <f t="shared" si="11"/>
        <v>20</v>
      </c>
      <c r="BL17" s="92"/>
      <c r="BO17" s="89">
        <f t="shared" si="12"/>
        <v>5</v>
      </c>
      <c r="BQ17" s="86">
        <f t="shared" si="16"/>
        <v>90.8</v>
      </c>
      <c r="BR17" s="15" t="s">
        <v>439</v>
      </c>
      <c r="BS17" s="93">
        <f t="shared" si="13"/>
        <v>15</v>
      </c>
    </row>
    <row r="18" spans="1:72" ht="21">
      <c r="A18" s="15">
        <v>15</v>
      </c>
      <c r="B18" s="3" t="s">
        <v>44</v>
      </c>
      <c r="C18" s="3" t="s">
        <v>45</v>
      </c>
      <c r="D18" s="3" t="s">
        <v>46</v>
      </c>
      <c r="E18" s="5" t="s">
        <v>47</v>
      </c>
      <c r="F18" s="5"/>
      <c r="H18" s="41"/>
      <c r="I18" s="42"/>
      <c r="J18" s="42"/>
      <c r="K18" s="42"/>
      <c r="L18" s="42"/>
      <c r="M18" s="42"/>
      <c r="N18" s="42"/>
      <c r="O18" s="43">
        <f t="shared" si="5"/>
        <v>0</v>
      </c>
      <c r="P18" s="26"/>
      <c r="Q18" s="27"/>
      <c r="R18" s="27" t="str">
        <f t="shared" si="14"/>
        <v>-</v>
      </c>
      <c r="S18" s="27"/>
      <c r="T18" s="27"/>
      <c r="U18" s="27"/>
      <c r="V18" s="27"/>
      <c r="W18" s="28">
        <f t="shared" si="6"/>
        <v>0</v>
      </c>
      <c r="X18" s="26"/>
      <c r="Y18" s="27"/>
      <c r="Z18" s="27" t="str">
        <f t="shared" si="0"/>
        <v>-</v>
      </c>
      <c r="AA18" s="27"/>
      <c r="AB18" s="27"/>
      <c r="AC18" s="27"/>
      <c r="AD18" s="27"/>
      <c r="AE18" s="28">
        <f t="shared" si="7"/>
        <v>0</v>
      </c>
      <c r="AF18" s="26">
        <v>102</v>
      </c>
      <c r="AG18" s="27">
        <v>19</v>
      </c>
      <c r="AH18" s="27">
        <f t="shared" si="15"/>
        <v>83</v>
      </c>
      <c r="AI18" s="27"/>
      <c r="AJ18" s="27"/>
      <c r="AK18" s="27"/>
      <c r="AL18" s="27">
        <v>1</v>
      </c>
      <c r="AM18" s="28">
        <f t="shared" si="8"/>
        <v>1</v>
      </c>
      <c r="AN18" s="26"/>
      <c r="AO18" s="27"/>
      <c r="AP18" s="27" t="str">
        <f t="shared" si="1"/>
        <v>-</v>
      </c>
      <c r="AQ18" s="27"/>
      <c r="AR18" s="27"/>
      <c r="AS18" s="27"/>
      <c r="AT18" s="27"/>
      <c r="AU18" s="28">
        <f t="shared" si="9"/>
        <v>1</v>
      </c>
      <c r="AV18" s="26"/>
      <c r="AW18" s="27"/>
      <c r="AX18" s="27" t="str">
        <f t="shared" si="2"/>
        <v>-</v>
      </c>
      <c r="AY18" s="27"/>
      <c r="AZ18" s="27"/>
      <c r="BA18" s="27"/>
      <c r="BB18" s="27"/>
      <c r="BC18" s="28">
        <f t="shared" si="10"/>
        <v>1</v>
      </c>
      <c r="BD18" s="26"/>
      <c r="BE18" s="27"/>
      <c r="BF18" s="27" t="str">
        <f t="shared" si="3"/>
        <v>-</v>
      </c>
      <c r="BG18" s="27"/>
      <c r="BH18" s="27"/>
      <c r="BI18" s="27"/>
      <c r="BJ18" s="27"/>
      <c r="BK18" s="28">
        <f t="shared" si="11"/>
        <v>1</v>
      </c>
      <c r="BL18" s="92"/>
      <c r="BO18" s="89">
        <f t="shared" si="12"/>
        <v>1</v>
      </c>
      <c r="BQ18" s="86">
        <f t="shared" si="16"/>
        <v>102</v>
      </c>
      <c r="BR18" s="15" t="s">
        <v>437</v>
      </c>
      <c r="BS18" s="93">
        <v>19</v>
      </c>
      <c r="BT18" t="s">
        <v>443</v>
      </c>
    </row>
    <row r="19" spans="1:72" ht="21">
      <c r="A19" s="15">
        <v>16</v>
      </c>
      <c r="B19" s="3" t="s">
        <v>48</v>
      </c>
      <c r="C19" s="3" t="s">
        <v>49</v>
      </c>
      <c r="D19" s="3" t="s">
        <v>50</v>
      </c>
      <c r="E19" s="5" t="s">
        <v>10</v>
      </c>
      <c r="F19" s="5" t="s">
        <v>398</v>
      </c>
      <c r="H19" s="41"/>
      <c r="I19" s="42"/>
      <c r="J19" s="42"/>
      <c r="K19" s="42"/>
      <c r="L19" s="42"/>
      <c r="M19" s="42"/>
      <c r="N19" s="42"/>
      <c r="O19" s="43">
        <f t="shared" si="5"/>
        <v>0</v>
      </c>
      <c r="P19" s="26"/>
      <c r="Q19" s="27"/>
      <c r="R19" s="27" t="str">
        <f t="shared" si="14"/>
        <v>-</v>
      </c>
      <c r="S19" s="27"/>
      <c r="T19" s="27"/>
      <c r="U19" s="27"/>
      <c r="V19" s="27"/>
      <c r="W19" s="28">
        <f t="shared" si="6"/>
        <v>0</v>
      </c>
      <c r="X19" s="26"/>
      <c r="Y19" s="27"/>
      <c r="Z19" s="27" t="str">
        <f t="shared" si="0"/>
        <v>-</v>
      </c>
      <c r="AA19" s="27"/>
      <c r="AB19" s="27"/>
      <c r="AC19" s="27"/>
      <c r="AD19" s="27"/>
      <c r="AE19" s="28">
        <f t="shared" si="7"/>
        <v>0</v>
      </c>
      <c r="AF19" s="26"/>
      <c r="AG19" s="27"/>
      <c r="AH19" s="27" t="str">
        <f t="shared" si="15"/>
        <v>-</v>
      </c>
      <c r="AI19" s="27"/>
      <c r="AJ19" s="27"/>
      <c r="AK19" s="27"/>
      <c r="AL19" s="27"/>
      <c r="AM19" s="28">
        <f t="shared" si="8"/>
        <v>0</v>
      </c>
      <c r="AN19" s="26">
        <v>86</v>
      </c>
      <c r="AO19" s="27">
        <v>10</v>
      </c>
      <c r="AP19" s="27">
        <f t="shared" si="1"/>
        <v>76</v>
      </c>
      <c r="AQ19" s="27" t="s">
        <v>361</v>
      </c>
      <c r="AR19" s="27"/>
      <c r="AS19" s="27"/>
      <c r="AT19" s="27">
        <v>5</v>
      </c>
      <c r="AU19" s="28">
        <f t="shared" si="9"/>
        <v>5</v>
      </c>
      <c r="AV19" s="54">
        <v>78</v>
      </c>
      <c r="AW19" s="55">
        <v>10</v>
      </c>
      <c r="AX19" s="55">
        <f t="shared" si="2"/>
        <v>68</v>
      </c>
      <c r="AY19" s="55" t="s">
        <v>383</v>
      </c>
      <c r="AZ19" s="55"/>
      <c r="BA19" s="55"/>
      <c r="BB19" s="55">
        <v>15</v>
      </c>
      <c r="BC19" s="56">
        <f t="shared" si="10"/>
        <v>20</v>
      </c>
      <c r="BD19" s="26">
        <v>82</v>
      </c>
      <c r="BE19" s="27">
        <v>6</v>
      </c>
      <c r="BF19" s="27">
        <f t="shared" si="3"/>
        <v>76</v>
      </c>
      <c r="BG19" s="27" t="s">
        <v>412</v>
      </c>
      <c r="BH19" s="27"/>
      <c r="BI19" s="27"/>
      <c r="BJ19" s="27">
        <v>8</v>
      </c>
      <c r="BK19" s="28">
        <f t="shared" si="11"/>
        <v>28</v>
      </c>
      <c r="BL19" s="92"/>
      <c r="BO19" s="89">
        <f t="shared" si="12"/>
        <v>3</v>
      </c>
      <c r="BP19" t="s">
        <v>431</v>
      </c>
      <c r="BQ19" s="86">
        <f t="shared" si="16"/>
        <v>82</v>
      </c>
      <c r="BR19" s="15" t="s">
        <v>438</v>
      </c>
      <c r="BS19" s="93">
        <f>ROUND((BQ19-72)*0.8*0.8,0)</f>
        <v>6</v>
      </c>
      <c r="BT19" t="s">
        <v>442</v>
      </c>
    </row>
    <row r="20" spans="1:72" ht="21">
      <c r="A20" s="15">
        <v>17</v>
      </c>
      <c r="B20" s="6" t="s">
        <v>51</v>
      </c>
      <c r="C20" s="6" t="s">
        <v>52</v>
      </c>
      <c r="D20" s="7" t="s">
        <v>53</v>
      </c>
      <c r="E20" s="5" t="s">
        <v>10</v>
      </c>
      <c r="F20" s="5"/>
      <c r="H20" s="41"/>
      <c r="I20" s="42"/>
      <c r="J20" s="42"/>
      <c r="K20" s="42"/>
      <c r="L20" s="42"/>
      <c r="M20" s="42"/>
      <c r="N20" s="42"/>
      <c r="O20" s="43">
        <f t="shared" si="5"/>
        <v>0</v>
      </c>
      <c r="P20" s="26">
        <v>81</v>
      </c>
      <c r="Q20" s="27">
        <v>10</v>
      </c>
      <c r="R20" s="27">
        <f t="shared" si="14"/>
        <v>71</v>
      </c>
      <c r="S20" s="27"/>
      <c r="T20" s="27"/>
      <c r="U20" s="27"/>
      <c r="V20" s="27">
        <v>8</v>
      </c>
      <c r="W20" s="28">
        <f t="shared" si="6"/>
        <v>8</v>
      </c>
      <c r="X20" s="26"/>
      <c r="Y20" s="27"/>
      <c r="Z20" s="27" t="str">
        <f t="shared" si="0"/>
        <v>-</v>
      </c>
      <c r="AA20" s="27"/>
      <c r="AB20" s="27"/>
      <c r="AC20" s="27"/>
      <c r="AD20" s="27"/>
      <c r="AE20" s="28">
        <f t="shared" si="7"/>
        <v>8</v>
      </c>
      <c r="AF20" s="26">
        <v>87</v>
      </c>
      <c r="AG20" s="27">
        <v>10</v>
      </c>
      <c r="AH20" s="27">
        <f t="shared" si="15"/>
        <v>77</v>
      </c>
      <c r="AI20" s="27"/>
      <c r="AJ20" s="27"/>
      <c r="AK20" s="27"/>
      <c r="AL20" s="27">
        <v>4</v>
      </c>
      <c r="AM20" s="28">
        <f t="shared" si="8"/>
        <v>12</v>
      </c>
      <c r="AN20" s="26">
        <v>92</v>
      </c>
      <c r="AO20" s="27">
        <v>10</v>
      </c>
      <c r="AP20" s="27">
        <f t="shared" si="1"/>
        <v>82</v>
      </c>
      <c r="AQ20" s="27" t="s">
        <v>370</v>
      </c>
      <c r="AR20" s="27"/>
      <c r="AS20" s="27"/>
      <c r="AT20" s="27">
        <v>1</v>
      </c>
      <c r="AU20" s="28">
        <f t="shared" si="9"/>
        <v>13</v>
      </c>
      <c r="AV20" s="26">
        <v>85</v>
      </c>
      <c r="AW20" s="27">
        <v>10</v>
      </c>
      <c r="AX20" s="27">
        <f t="shared" si="2"/>
        <v>75</v>
      </c>
      <c r="AY20" s="27" t="s">
        <v>389</v>
      </c>
      <c r="AZ20" s="27"/>
      <c r="BA20" s="27"/>
      <c r="BB20" s="27">
        <v>9</v>
      </c>
      <c r="BC20" s="28">
        <f t="shared" si="10"/>
        <v>22</v>
      </c>
      <c r="BD20" s="26">
        <v>85</v>
      </c>
      <c r="BE20" s="27">
        <v>10</v>
      </c>
      <c r="BF20" s="27">
        <f t="shared" si="3"/>
        <v>75</v>
      </c>
      <c r="BG20" s="27" t="s">
        <v>409</v>
      </c>
      <c r="BH20" s="27"/>
      <c r="BI20" s="27" t="s">
        <v>410</v>
      </c>
      <c r="BJ20" s="27">
        <v>11</v>
      </c>
      <c r="BK20" s="28">
        <f t="shared" si="11"/>
        <v>33</v>
      </c>
      <c r="BL20" s="91" t="s">
        <v>450</v>
      </c>
      <c r="BO20" s="89">
        <f t="shared" si="12"/>
        <v>5</v>
      </c>
      <c r="BQ20" s="86">
        <f t="shared" si="16"/>
        <v>86</v>
      </c>
      <c r="BR20" s="15" t="s">
        <v>438</v>
      </c>
      <c r="BS20" s="93">
        <f t="shared" si="13"/>
        <v>11</v>
      </c>
    </row>
    <row r="21" spans="1:72" ht="21">
      <c r="A21" s="15">
        <v>18</v>
      </c>
      <c r="B21" s="3" t="s">
        <v>54</v>
      </c>
      <c r="C21" s="3" t="s">
        <v>55</v>
      </c>
      <c r="D21" s="4" t="s">
        <v>56</v>
      </c>
      <c r="E21" s="10" t="s">
        <v>57</v>
      </c>
      <c r="F21" s="10" t="s">
        <v>253</v>
      </c>
      <c r="H21" s="41"/>
      <c r="I21" s="42"/>
      <c r="J21" s="42"/>
      <c r="K21" s="42"/>
      <c r="L21" s="42"/>
      <c r="M21" s="42"/>
      <c r="N21" s="42"/>
      <c r="O21" s="43">
        <f t="shared" si="5"/>
        <v>0</v>
      </c>
      <c r="P21" s="26">
        <v>108</v>
      </c>
      <c r="Q21" s="27">
        <v>18</v>
      </c>
      <c r="R21" s="27">
        <f t="shared" si="14"/>
        <v>90</v>
      </c>
      <c r="S21" s="27"/>
      <c r="T21" s="27"/>
      <c r="U21" s="27"/>
      <c r="V21" s="27">
        <v>1</v>
      </c>
      <c r="W21" s="28">
        <f t="shared" si="6"/>
        <v>1</v>
      </c>
      <c r="X21" s="26">
        <v>100</v>
      </c>
      <c r="Y21" s="27">
        <v>20</v>
      </c>
      <c r="Z21" s="27">
        <f t="shared" si="0"/>
        <v>80</v>
      </c>
      <c r="AA21" s="27"/>
      <c r="AB21" s="27"/>
      <c r="AC21" s="27"/>
      <c r="AD21" s="27">
        <v>2</v>
      </c>
      <c r="AE21" s="28">
        <f t="shared" si="7"/>
        <v>3</v>
      </c>
      <c r="AF21" s="26">
        <v>98</v>
      </c>
      <c r="AG21" s="27">
        <v>20</v>
      </c>
      <c r="AH21" s="27">
        <f t="shared" si="15"/>
        <v>78</v>
      </c>
      <c r="AI21" s="27"/>
      <c r="AJ21" s="27"/>
      <c r="AK21" s="27"/>
      <c r="AL21" s="27">
        <v>1</v>
      </c>
      <c r="AM21" s="28">
        <f t="shared" si="8"/>
        <v>4</v>
      </c>
      <c r="AN21" s="26">
        <v>100</v>
      </c>
      <c r="AO21" s="27">
        <v>20</v>
      </c>
      <c r="AP21" s="27">
        <f t="shared" si="1"/>
        <v>80</v>
      </c>
      <c r="AQ21" s="27"/>
      <c r="AR21" s="27"/>
      <c r="AS21" s="27"/>
      <c r="AT21" s="27">
        <v>1</v>
      </c>
      <c r="AU21" s="28">
        <f t="shared" si="9"/>
        <v>5</v>
      </c>
      <c r="AV21" s="26">
        <v>98</v>
      </c>
      <c r="AW21" s="27">
        <v>20</v>
      </c>
      <c r="AX21" s="27">
        <f t="shared" si="2"/>
        <v>78</v>
      </c>
      <c r="AY21" s="27"/>
      <c r="AZ21" s="27"/>
      <c r="BA21" s="27"/>
      <c r="BB21" s="27">
        <v>3</v>
      </c>
      <c r="BC21" s="28">
        <f t="shared" si="10"/>
        <v>8</v>
      </c>
      <c r="BD21" s="26">
        <v>112</v>
      </c>
      <c r="BE21" s="27">
        <v>20</v>
      </c>
      <c r="BF21" s="27">
        <f t="shared" si="3"/>
        <v>92</v>
      </c>
      <c r="BG21" s="27"/>
      <c r="BH21" s="27"/>
      <c r="BI21" s="27"/>
      <c r="BJ21" s="27">
        <v>1</v>
      </c>
      <c r="BK21" s="28">
        <f t="shared" si="11"/>
        <v>9</v>
      </c>
      <c r="BL21" s="92"/>
      <c r="BN21" t="s">
        <v>423</v>
      </c>
      <c r="BO21" s="89">
        <f t="shared" si="12"/>
        <v>6</v>
      </c>
      <c r="BQ21" s="86">
        <f t="shared" si="16"/>
        <v>102.66666666666667</v>
      </c>
      <c r="BR21" s="15" t="s">
        <v>440</v>
      </c>
      <c r="BS21" s="93">
        <f t="shared" si="13"/>
        <v>25</v>
      </c>
    </row>
    <row r="22" spans="1:72" ht="21">
      <c r="A22" s="15">
        <v>19</v>
      </c>
      <c r="B22" s="4" t="s">
        <v>58</v>
      </c>
      <c r="C22" s="4" t="s">
        <v>59</v>
      </c>
      <c r="D22" s="4" t="s">
        <v>60</v>
      </c>
      <c r="E22" s="10" t="s">
        <v>61</v>
      </c>
      <c r="F22" s="10" t="s">
        <v>251</v>
      </c>
      <c r="H22" s="41"/>
      <c r="I22" s="42"/>
      <c r="J22" s="42"/>
      <c r="K22" s="42"/>
      <c r="L22" s="42"/>
      <c r="M22" s="42"/>
      <c r="N22" s="42"/>
      <c r="O22" s="43">
        <f t="shared" si="5"/>
        <v>0</v>
      </c>
      <c r="P22" s="54">
        <v>85</v>
      </c>
      <c r="Q22" s="55">
        <v>19</v>
      </c>
      <c r="R22" s="55">
        <f t="shared" si="14"/>
        <v>66</v>
      </c>
      <c r="S22" s="55" t="s">
        <v>229</v>
      </c>
      <c r="T22" s="55"/>
      <c r="U22" s="55"/>
      <c r="V22" s="55">
        <v>15</v>
      </c>
      <c r="W22" s="56">
        <f t="shared" si="6"/>
        <v>15</v>
      </c>
      <c r="X22" s="26">
        <v>95</v>
      </c>
      <c r="Y22" s="27">
        <v>13</v>
      </c>
      <c r="Z22" s="27">
        <f t="shared" si="0"/>
        <v>82</v>
      </c>
      <c r="AA22" s="27"/>
      <c r="AB22" s="27"/>
      <c r="AC22" s="27"/>
      <c r="AD22" s="27">
        <v>1</v>
      </c>
      <c r="AE22" s="28">
        <f t="shared" si="7"/>
        <v>16</v>
      </c>
      <c r="AF22" s="26"/>
      <c r="AG22" s="27"/>
      <c r="AH22" s="27" t="str">
        <f t="shared" si="15"/>
        <v>-</v>
      </c>
      <c r="AI22" s="27"/>
      <c r="AJ22" s="27"/>
      <c r="AK22" s="27"/>
      <c r="AL22" s="27"/>
      <c r="AM22" s="28">
        <f t="shared" si="8"/>
        <v>16</v>
      </c>
      <c r="AN22" s="26">
        <v>90</v>
      </c>
      <c r="AO22" s="27">
        <v>13</v>
      </c>
      <c r="AP22" s="27">
        <f t="shared" si="1"/>
        <v>77</v>
      </c>
      <c r="AQ22" s="27"/>
      <c r="AR22" s="27"/>
      <c r="AS22" s="27"/>
      <c r="AT22" s="27">
        <v>1</v>
      </c>
      <c r="AU22" s="28">
        <f t="shared" si="9"/>
        <v>17</v>
      </c>
      <c r="AV22" s="26">
        <v>99</v>
      </c>
      <c r="AW22" s="27">
        <v>13</v>
      </c>
      <c r="AX22" s="27">
        <f t="shared" si="2"/>
        <v>86</v>
      </c>
      <c r="AY22" s="27"/>
      <c r="AZ22" s="27"/>
      <c r="BA22" s="27"/>
      <c r="BB22" s="27">
        <v>1</v>
      </c>
      <c r="BC22" s="28">
        <f t="shared" si="10"/>
        <v>18</v>
      </c>
      <c r="BD22" s="26">
        <v>100</v>
      </c>
      <c r="BE22" s="27">
        <v>13</v>
      </c>
      <c r="BF22" s="27">
        <f t="shared" si="3"/>
        <v>87</v>
      </c>
      <c r="BG22" s="27"/>
      <c r="BH22" s="27"/>
      <c r="BI22" s="27"/>
      <c r="BJ22" s="27">
        <v>1</v>
      </c>
      <c r="BK22" s="28">
        <f t="shared" si="11"/>
        <v>19</v>
      </c>
      <c r="BL22" s="92"/>
      <c r="BO22" s="89">
        <f t="shared" si="12"/>
        <v>5</v>
      </c>
      <c r="BP22" t="s">
        <v>427</v>
      </c>
      <c r="BQ22" s="86">
        <f t="shared" si="16"/>
        <v>93.8</v>
      </c>
      <c r="BR22" s="15" t="s">
        <v>438</v>
      </c>
      <c r="BS22" s="93">
        <f>ROUND((BQ22-72)*0.8*0.8,0)</f>
        <v>14</v>
      </c>
      <c r="BT22" t="s">
        <v>442</v>
      </c>
    </row>
    <row r="23" spans="1:72" ht="21">
      <c r="A23" s="15">
        <v>20</v>
      </c>
      <c r="B23" s="3" t="s">
        <v>62</v>
      </c>
      <c r="C23" s="3" t="s">
        <v>63</v>
      </c>
      <c r="D23" s="4" t="s">
        <v>18</v>
      </c>
      <c r="E23" s="5" t="s">
        <v>64</v>
      </c>
      <c r="F23" s="5" t="s">
        <v>401</v>
      </c>
      <c r="H23" s="41"/>
      <c r="I23" s="42"/>
      <c r="J23" s="42"/>
      <c r="K23" s="42"/>
      <c r="L23" s="42"/>
      <c r="M23" s="42"/>
      <c r="N23" s="42"/>
      <c r="O23" s="43">
        <f t="shared" si="5"/>
        <v>0</v>
      </c>
      <c r="P23" s="26">
        <v>102</v>
      </c>
      <c r="Q23" s="27">
        <v>21</v>
      </c>
      <c r="R23" s="27">
        <f t="shared" si="14"/>
        <v>81</v>
      </c>
      <c r="S23" s="27"/>
      <c r="T23" s="27"/>
      <c r="U23" s="27"/>
      <c r="V23" s="27">
        <v>1</v>
      </c>
      <c r="W23" s="28">
        <f t="shared" si="6"/>
        <v>1</v>
      </c>
      <c r="X23" s="26">
        <v>99</v>
      </c>
      <c r="Y23" s="27">
        <v>21</v>
      </c>
      <c r="Z23" s="27">
        <f t="shared" si="0"/>
        <v>78</v>
      </c>
      <c r="AA23" s="27"/>
      <c r="AB23" s="27"/>
      <c r="AC23" s="27"/>
      <c r="AD23" s="27">
        <v>5</v>
      </c>
      <c r="AE23" s="28">
        <f t="shared" si="7"/>
        <v>6</v>
      </c>
      <c r="AF23" s="26">
        <v>114</v>
      </c>
      <c r="AG23" s="27">
        <v>21</v>
      </c>
      <c r="AH23" s="27">
        <f t="shared" si="15"/>
        <v>93</v>
      </c>
      <c r="AI23" s="27"/>
      <c r="AJ23" s="27" t="s">
        <v>302</v>
      </c>
      <c r="AK23" s="27" t="s">
        <v>315</v>
      </c>
      <c r="AL23" s="27">
        <v>1</v>
      </c>
      <c r="AM23" s="28">
        <f t="shared" si="8"/>
        <v>7</v>
      </c>
      <c r="AN23" s="26"/>
      <c r="AO23" s="27"/>
      <c r="AP23" s="27" t="str">
        <f t="shared" si="1"/>
        <v>-</v>
      </c>
      <c r="AQ23" s="27"/>
      <c r="AR23" s="27"/>
      <c r="AS23" s="27"/>
      <c r="AT23" s="27"/>
      <c r="AU23" s="28">
        <f t="shared" si="9"/>
        <v>7</v>
      </c>
      <c r="AV23" s="26">
        <v>113</v>
      </c>
      <c r="AW23" s="27">
        <v>22</v>
      </c>
      <c r="AX23" s="27">
        <f t="shared" si="2"/>
        <v>91</v>
      </c>
      <c r="AY23" s="27"/>
      <c r="AZ23" s="27"/>
      <c r="BA23" s="27"/>
      <c r="BB23" s="27">
        <v>1</v>
      </c>
      <c r="BC23" s="28">
        <f t="shared" si="10"/>
        <v>8</v>
      </c>
      <c r="BD23" s="26"/>
      <c r="BE23" s="27"/>
      <c r="BF23" s="27" t="str">
        <f t="shared" si="3"/>
        <v>-</v>
      </c>
      <c r="BG23" s="27"/>
      <c r="BH23" s="27"/>
      <c r="BI23" s="27"/>
      <c r="BJ23" s="27"/>
      <c r="BK23" s="28">
        <f t="shared" si="11"/>
        <v>8</v>
      </c>
      <c r="BL23" s="92"/>
      <c r="BO23" s="89">
        <f t="shared" si="12"/>
        <v>4</v>
      </c>
      <c r="BQ23" s="86">
        <f t="shared" si="16"/>
        <v>107</v>
      </c>
      <c r="BR23" s="15" t="s">
        <v>438</v>
      </c>
      <c r="BS23" s="93">
        <f t="shared" si="13"/>
        <v>28</v>
      </c>
    </row>
    <row r="24" spans="1:72" ht="21">
      <c r="A24" s="15">
        <v>21</v>
      </c>
      <c r="B24" s="3" t="s">
        <v>65</v>
      </c>
      <c r="C24" s="3" t="s">
        <v>66</v>
      </c>
      <c r="D24" s="3" t="s">
        <v>56</v>
      </c>
      <c r="E24" s="11">
        <v>31</v>
      </c>
      <c r="F24" s="9" t="s">
        <v>359</v>
      </c>
      <c r="H24" s="41"/>
      <c r="I24" s="42"/>
      <c r="J24" s="42"/>
      <c r="K24" s="42"/>
      <c r="L24" s="42"/>
      <c r="M24" s="42"/>
      <c r="N24" s="42"/>
      <c r="O24" s="43">
        <f t="shared" si="5"/>
        <v>0</v>
      </c>
      <c r="P24" s="60">
        <v>97</v>
      </c>
      <c r="Q24" s="61">
        <v>31</v>
      </c>
      <c r="R24" s="61">
        <f t="shared" si="14"/>
        <v>66</v>
      </c>
      <c r="S24" s="61" t="s">
        <v>230</v>
      </c>
      <c r="T24" s="61" t="s">
        <v>231</v>
      </c>
      <c r="U24" s="61"/>
      <c r="V24" s="61">
        <v>14</v>
      </c>
      <c r="W24" s="62">
        <f t="shared" si="6"/>
        <v>14</v>
      </c>
      <c r="X24" s="26">
        <v>103</v>
      </c>
      <c r="Y24" s="27">
        <v>25</v>
      </c>
      <c r="Z24" s="27">
        <f t="shared" si="0"/>
        <v>78</v>
      </c>
      <c r="AA24" s="27"/>
      <c r="AB24" s="27"/>
      <c r="AC24" s="27"/>
      <c r="AD24" s="27">
        <v>4</v>
      </c>
      <c r="AE24" s="28">
        <f t="shared" si="7"/>
        <v>18</v>
      </c>
      <c r="AF24" s="26">
        <v>108</v>
      </c>
      <c r="AG24" s="27">
        <v>25</v>
      </c>
      <c r="AH24" s="27">
        <f t="shared" si="15"/>
        <v>83</v>
      </c>
      <c r="AI24" s="27"/>
      <c r="AJ24" s="27"/>
      <c r="AK24" s="27"/>
      <c r="AL24" s="27">
        <v>1</v>
      </c>
      <c r="AM24" s="28">
        <f t="shared" si="8"/>
        <v>19</v>
      </c>
      <c r="AN24" s="26">
        <v>107</v>
      </c>
      <c r="AO24" s="27">
        <v>25</v>
      </c>
      <c r="AP24" s="27">
        <f t="shared" si="1"/>
        <v>82</v>
      </c>
      <c r="AQ24" s="27"/>
      <c r="AR24" s="27"/>
      <c r="AS24" s="27"/>
      <c r="AT24" s="27">
        <v>1</v>
      </c>
      <c r="AU24" s="28">
        <f t="shared" si="9"/>
        <v>20</v>
      </c>
      <c r="AV24" s="26"/>
      <c r="AW24" s="27"/>
      <c r="AX24" s="27" t="str">
        <f t="shared" si="2"/>
        <v>-</v>
      </c>
      <c r="AY24" s="27"/>
      <c r="AZ24" s="27"/>
      <c r="BA24" s="27"/>
      <c r="BB24" s="27"/>
      <c r="BC24" s="28">
        <f t="shared" si="10"/>
        <v>20</v>
      </c>
      <c r="BD24" s="26"/>
      <c r="BE24" s="27"/>
      <c r="BF24" s="27" t="str">
        <f t="shared" si="3"/>
        <v>-</v>
      </c>
      <c r="BG24" s="27"/>
      <c r="BH24" s="27"/>
      <c r="BI24" s="27"/>
      <c r="BJ24" s="27"/>
      <c r="BK24" s="28">
        <f t="shared" si="11"/>
        <v>20</v>
      </c>
      <c r="BL24" s="92"/>
      <c r="BO24" s="89">
        <f t="shared" si="12"/>
        <v>4</v>
      </c>
      <c r="BQ24" s="86">
        <f t="shared" si="16"/>
        <v>103.75</v>
      </c>
      <c r="BR24" s="15" t="s">
        <v>438</v>
      </c>
      <c r="BS24" s="93">
        <f t="shared" si="13"/>
        <v>25</v>
      </c>
    </row>
    <row r="25" spans="1:72" ht="21">
      <c r="A25" s="15">
        <v>22</v>
      </c>
      <c r="B25" s="6" t="s">
        <v>67</v>
      </c>
      <c r="C25" s="6" t="s">
        <v>68</v>
      </c>
      <c r="D25" s="7" t="s">
        <v>6</v>
      </c>
      <c r="E25" s="9" t="s">
        <v>69</v>
      </c>
      <c r="F25" s="9"/>
      <c r="H25" s="41"/>
      <c r="I25" s="42"/>
      <c r="J25" s="42"/>
      <c r="K25" s="42"/>
      <c r="L25" s="42"/>
      <c r="M25" s="42"/>
      <c r="N25" s="42"/>
      <c r="O25" s="43">
        <f t="shared" si="5"/>
        <v>0</v>
      </c>
      <c r="P25" s="26">
        <v>110</v>
      </c>
      <c r="Q25" s="27">
        <v>36</v>
      </c>
      <c r="R25" s="27">
        <f t="shared" si="14"/>
        <v>74</v>
      </c>
      <c r="S25" s="27"/>
      <c r="T25" s="27"/>
      <c r="U25" s="27"/>
      <c r="V25" s="27">
        <v>1</v>
      </c>
      <c r="W25" s="28">
        <f t="shared" si="6"/>
        <v>1</v>
      </c>
      <c r="X25" s="26">
        <v>116</v>
      </c>
      <c r="Y25" s="27">
        <v>36</v>
      </c>
      <c r="Z25" s="27">
        <f t="shared" si="0"/>
        <v>80</v>
      </c>
      <c r="AA25" s="27"/>
      <c r="AB25" s="27"/>
      <c r="AC25" s="27"/>
      <c r="AD25" s="27">
        <v>1</v>
      </c>
      <c r="AE25" s="28">
        <f t="shared" si="7"/>
        <v>2</v>
      </c>
      <c r="AF25" s="26">
        <v>117</v>
      </c>
      <c r="AG25" s="27">
        <v>36</v>
      </c>
      <c r="AH25" s="27">
        <f t="shared" si="15"/>
        <v>81</v>
      </c>
      <c r="AI25" s="27"/>
      <c r="AJ25" s="27"/>
      <c r="AK25" s="27"/>
      <c r="AL25" s="27">
        <v>1</v>
      </c>
      <c r="AM25" s="28">
        <f t="shared" si="8"/>
        <v>3</v>
      </c>
      <c r="AN25" s="26">
        <v>106</v>
      </c>
      <c r="AO25" s="27">
        <v>36</v>
      </c>
      <c r="AP25" s="27">
        <f t="shared" si="1"/>
        <v>70</v>
      </c>
      <c r="AQ25" s="27"/>
      <c r="AR25" s="27"/>
      <c r="AS25" s="27"/>
      <c r="AT25" s="27">
        <v>12</v>
      </c>
      <c r="AU25" s="28">
        <f t="shared" si="9"/>
        <v>15</v>
      </c>
      <c r="AV25" s="26"/>
      <c r="AW25" s="27"/>
      <c r="AX25" s="27" t="str">
        <f t="shared" si="2"/>
        <v>-</v>
      </c>
      <c r="AY25" s="27"/>
      <c r="AZ25" s="27"/>
      <c r="BA25" s="27"/>
      <c r="BB25" s="27"/>
      <c r="BC25" s="28">
        <f t="shared" si="10"/>
        <v>15</v>
      </c>
      <c r="BD25" s="57">
        <v>106</v>
      </c>
      <c r="BE25" s="58">
        <v>36</v>
      </c>
      <c r="BF25" s="58">
        <f t="shared" si="3"/>
        <v>70</v>
      </c>
      <c r="BG25" s="58"/>
      <c r="BH25" s="58"/>
      <c r="BI25" s="58"/>
      <c r="BJ25" s="58">
        <v>13</v>
      </c>
      <c r="BK25" s="59">
        <f t="shared" si="11"/>
        <v>28</v>
      </c>
      <c r="BL25" s="92"/>
      <c r="BO25" s="89">
        <f t="shared" si="12"/>
        <v>5</v>
      </c>
      <c r="BQ25" s="86">
        <f t="shared" si="16"/>
        <v>111</v>
      </c>
      <c r="BR25" s="15" t="s">
        <v>441</v>
      </c>
      <c r="BS25" s="93">
        <f t="shared" si="13"/>
        <v>31</v>
      </c>
    </row>
    <row r="26" spans="1:72" ht="21">
      <c r="A26" s="15">
        <v>23</v>
      </c>
      <c r="B26" s="3" t="s">
        <v>70</v>
      </c>
      <c r="C26" s="3" t="s">
        <v>71</v>
      </c>
      <c r="D26" s="4" t="s">
        <v>72</v>
      </c>
      <c r="E26" s="9">
        <v>36</v>
      </c>
      <c r="F26" s="9"/>
      <c r="H26" s="41"/>
      <c r="I26" s="42"/>
      <c r="J26" s="42"/>
      <c r="K26" s="42"/>
      <c r="L26" s="42"/>
      <c r="M26" s="42"/>
      <c r="N26" s="42"/>
      <c r="O26" s="43">
        <f t="shared" si="5"/>
        <v>0</v>
      </c>
      <c r="P26" s="26">
        <v>116</v>
      </c>
      <c r="Q26" s="27">
        <v>36</v>
      </c>
      <c r="R26" s="27">
        <f t="shared" si="14"/>
        <v>80</v>
      </c>
      <c r="S26" s="27"/>
      <c r="T26" s="27"/>
      <c r="U26" s="27"/>
      <c r="V26" s="27">
        <v>1</v>
      </c>
      <c r="W26" s="28">
        <f t="shared" si="6"/>
        <v>1</v>
      </c>
      <c r="X26" s="26">
        <v>112</v>
      </c>
      <c r="Y26" s="27">
        <v>36</v>
      </c>
      <c r="Z26" s="27">
        <f t="shared" si="0"/>
        <v>76</v>
      </c>
      <c r="AA26" s="27"/>
      <c r="AB26" s="27"/>
      <c r="AC26" s="27"/>
      <c r="AD26" s="27">
        <v>10</v>
      </c>
      <c r="AE26" s="28">
        <f t="shared" si="7"/>
        <v>11</v>
      </c>
      <c r="AF26" s="26">
        <v>115</v>
      </c>
      <c r="AG26" s="27">
        <v>36</v>
      </c>
      <c r="AH26" s="27">
        <f t="shared" si="15"/>
        <v>79</v>
      </c>
      <c r="AI26" s="27"/>
      <c r="AJ26" s="27"/>
      <c r="AK26" s="27"/>
      <c r="AL26" s="27">
        <v>1</v>
      </c>
      <c r="AM26" s="28">
        <f t="shared" si="8"/>
        <v>12</v>
      </c>
      <c r="AN26" s="26">
        <v>123</v>
      </c>
      <c r="AO26" s="27">
        <v>36</v>
      </c>
      <c r="AP26" s="27">
        <f t="shared" si="1"/>
        <v>87</v>
      </c>
      <c r="AQ26" s="27"/>
      <c r="AR26" s="27"/>
      <c r="AS26" s="27"/>
      <c r="AT26" s="27">
        <v>1</v>
      </c>
      <c r="AU26" s="28">
        <f t="shared" si="9"/>
        <v>13</v>
      </c>
      <c r="AV26" s="26">
        <v>119</v>
      </c>
      <c r="AW26" s="27">
        <v>36</v>
      </c>
      <c r="AX26" s="27">
        <f t="shared" si="2"/>
        <v>83</v>
      </c>
      <c r="AY26" s="27"/>
      <c r="AZ26" s="27"/>
      <c r="BA26" s="27"/>
      <c r="BB26" s="27">
        <v>1</v>
      </c>
      <c r="BC26" s="28">
        <f t="shared" si="10"/>
        <v>14</v>
      </c>
      <c r="BD26" s="26">
        <v>117</v>
      </c>
      <c r="BE26" s="27">
        <v>36</v>
      </c>
      <c r="BF26" s="27">
        <f t="shared" si="3"/>
        <v>81</v>
      </c>
      <c r="BG26" s="27"/>
      <c r="BH26" s="27"/>
      <c r="BI26" s="27"/>
      <c r="BJ26" s="27">
        <v>1</v>
      </c>
      <c r="BK26" s="28">
        <f t="shared" si="11"/>
        <v>15</v>
      </c>
      <c r="BL26" s="92"/>
      <c r="BN26" t="s">
        <v>423</v>
      </c>
      <c r="BO26" s="89">
        <f t="shared" si="12"/>
        <v>6</v>
      </c>
      <c r="BQ26" s="86">
        <f t="shared" si="16"/>
        <v>117</v>
      </c>
      <c r="BR26" s="15" t="s">
        <v>438</v>
      </c>
      <c r="BS26" s="93">
        <f t="shared" si="13"/>
        <v>36</v>
      </c>
    </row>
    <row r="27" spans="1:72" ht="21">
      <c r="A27" s="15">
        <v>24</v>
      </c>
      <c r="B27" s="3" t="s">
        <v>73</v>
      </c>
      <c r="C27" s="3" t="s">
        <v>74</v>
      </c>
      <c r="D27" s="3" t="s">
        <v>75</v>
      </c>
      <c r="E27" s="5" t="s">
        <v>21</v>
      </c>
      <c r="F27" s="5" t="s">
        <v>273</v>
      </c>
      <c r="H27" s="44"/>
      <c r="I27" s="45"/>
      <c r="J27" s="45"/>
      <c r="K27" s="45"/>
      <c r="L27" s="45"/>
      <c r="M27" s="45"/>
      <c r="N27" s="45"/>
      <c r="O27" s="43">
        <f t="shared" si="5"/>
        <v>0</v>
      </c>
      <c r="P27" s="29">
        <v>91</v>
      </c>
      <c r="Q27" s="30">
        <v>14</v>
      </c>
      <c r="R27" s="27">
        <f t="shared" si="14"/>
        <v>77</v>
      </c>
      <c r="S27" s="30"/>
      <c r="T27" s="30"/>
      <c r="U27" s="30"/>
      <c r="V27" s="30">
        <v>1</v>
      </c>
      <c r="W27" s="28">
        <f t="shared" si="6"/>
        <v>1</v>
      </c>
      <c r="X27" s="66">
        <v>82</v>
      </c>
      <c r="Y27" s="67">
        <v>14</v>
      </c>
      <c r="Z27" s="67">
        <f t="shared" si="0"/>
        <v>68</v>
      </c>
      <c r="AA27" s="67" t="s">
        <v>272</v>
      </c>
      <c r="AB27" s="67"/>
      <c r="AC27" s="67"/>
      <c r="AD27" s="67">
        <v>14</v>
      </c>
      <c r="AE27" s="62">
        <f t="shared" si="7"/>
        <v>15</v>
      </c>
      <c r="AF27" s="29">
        <v>92</v>
      </c>
      <c r="AG27" s="30">
        <v>11</v>
      </c>
      <c r="AH27" s="30">
        <f t="shared" si="15"/>
        <v>81</v>
      </c>
      <c r="AI27" s="30" t="s">
        <v>313</v>
      </c>
      <c r="AJ27" s="30"/>
      <c r="AK27" s="30"/>
      <c r="AL27" s="30">
        <v>1</v>
      </c>
      <c r="AM27" s="28">
        <f t="shared" si="8"/>
        <v>16</v>
      </c>
      <c r="AN27" s="29">
        <v>93</v>
      </c>
      <c r="AO27" s="30">
        <v>11</v>
      </c>
      <c r="AP27" s="30">
        <f t="shared" si="1"/>
        <v>82</v>
      </c>
      <c r="AQ27" s="30" t="s">
        <v>365</v>
      </c>
      <c r="AR27" s="30"/>
      <c r="AS27" s="30"/>
      <c r="AT27" s="30">
        <v>1</v>
      </c>
      <c r="AU27" s="28">
        <f t="shared" si="9"/>
        <v>17</v>
      </c>
      <c r="AV27" s="29">
        <v>92</v>
      </c>
      <c r="AW27" s="30">
        <v>11</v>
      </c>
      <c r="AX27" s="30">
        <f t="shared" si="2"/>
        <v>81</v>
      </c>
      <c r="AY27" s="30"/>
      <c r="AZ27" s="30" t="s">
        <v>392</v>
      </c>
      <c r="BA27" s="30"/>
      <c r="BB27" s="30">
        <v>1</v>
      </c>
      <c r="BC27" s="28">
        <f t="shared" si="10"/>
        <v>18</v>
      </c>
      <c r="BD27" s="29"/>
      <c r="BE27" s="30"/>
      <c r="BF27" s="30" t="str">
        <f t="shared" si="3"/>
        <v>-</v>
      </c>
      <c r="BG27" s="30"/>
      <c r="BH27" s="30"/>
      <c r="BI27" s="30"/>
      <c r="BJ27" s="30"/>
      <c r="BK27" s="28">
        <f t="shared" si="11"/>
        <v>18</v>
      </c>
      <c r="BL27" s="92"/>
      <c r="BO27" s="89">
        <f t="shared" si="12"/>
        <v>5</v>
      </c>
      <c r="BQ27" s="86">
        <f t="shared" si="16"/>
        <v>90</v>
      </c>
      <c r="BR27" s="15" t="s">
        <v>438</v>
      </c>
      <c r="BS27" s="93">
        <f t="shared" si="13"/>
        <v>14</v>
      </c>
    </row>
    <row r="28" spans="1:72" ht="21">
      <c r="A28" s="15">
        <v>25</v>
      </c>
      <c r="B28" s="3" t="s">
        <v>77</v>
      </c>
      <c r="C28" s="3" t="s">
        <v>78</v>
      </c>
      <c r="D28" s="3" t="s">
        <v>79</v>
      </c>
      <c r="E28" s="5" t="s">
        <v>10</v>
      </c>
      <c r="F28" s="5" t="s">
        <v>273</v>
      </c>
      <c r="H28" s="41"/>
      <c r="I28" s="42"/>
      <c r="J28" s="42"/>
      <c r="K28" s="42"/>
      <c r="L28" s="42"/>
      <c r="M28" s="42"/>
      <c r="N28" s="42"/>
      <c r="O28" s="43">
        <f t="shared" si="5"/>
        <v>0</v>
      </c>
      <c r="P28" s="26"/>
      <c r="Q28" s="27"/>
      <c r="R28" s="27" t="str">
        <f t="shared" si="14"/>
        <v>-</v>
      </c>
      <c r="S28" s="27"/>
      <c r="T28" s="27"/>
      <c r="U28" s="27"/>
      <c r="V28" s="27"/>
      <c r="W28" s="28">
        <f t="shared" si="6"/>
        <v>0</v>
      </c>
      <c r="X28" s="26">
        <v>103</v>
      </c>
      <c r="Y28" s="27">
        <v>10</v>
      </c>
      <c r="Z28" s="27">
        <f t="shared" si="0"/>
        <v>93</v>
      </c>
      <c r="AA28" s="27"/>
      <c r="AB28" s="27"/>
      <c r="AC28" s="27"/>
      <c r="AD28" s="27">
        <v>1</v>
      </c>
      <c r="AE28" s="28">
        <f t="shared" si="7"/>
        <v>1</v>
      </c>
      <c r="AF28" s="26">
        <v>85</v>
      </c>
      <c r="AG28" s="27">
        <v>11</v>
      </c>
      <c r="AH28" s="27">
        <f t="shared" si="15"/>
        <v>74</v>
      </c>
      <c r="AI28" s="27" t="s">
        <v>307</v>
      </c>
      <c r="AJ28" s="27"/>
      <c r="AK28" s="27" t="s">
        <v>308</v>
      </c>
      <c r="AL28" s="27">
        <v>8</v>
      </c>
      <c r="AM28" s="28">
        <f t="shared" si="8"/>
        <v>9</v>
      </c>
      <c r="AN28" s="26"/>
      <c r="AO28" s="27"/>
      <c r="AP28" s="27" t="str">
        <f t="shared" si="1"/>
        <v>-</v>
      </c>
      <c r="AQ28" s="27"/>
      <c r="AR28" s="27"/>
      <c r="AS28" s="27"/>
      <c r="AT28" s="27"/>
      <c r="AU28" s="28">
        <f t="shared" si="9"/>
        <v>9</v>
      </c>
      <c r="AV28" s="26"/>
      <c r="AW28" s="27"/>
      <c r="AX28" s="27" t="str">
        <f t="shared" si="2"/>
        <v>-</v>
      </c>
      <c r="AY28" s="27"/>
      <c r="AZ28" s="27"/>
      <c r="BA28" s="27"/>
      <c r="BB28" s="27"/>
      <c r="BC28" s="28">
        <f t="shared" si="10"/>
        <v>9</v>
      </c>
      <c r="BD28" s="26"/>
      <c r="BE28" s="27"/>
      <c r="BF28" s="27" t="str">
        <f t="shared" si="3"/>
        <v>-</v>
      </c>
      <c r="BG28" s="27"/>
      <c r="BH28" s="27"/>
      <c r="BI28" s="27"/>
      <c r="BJ28" s="27"/>
      <c r="BK28" s="28">
        <f t="shared" si="11"/>
        <v>9</v>
      </c>
      <c r="BL28" s="92"/>
      <c r="BO28" s="89">
        <f t="shared" si="12"/>
        <v>2</v>
      </c>
      <c r="BQ28" s="86">
        <f t="shared" si="16"/>
        <v>94</v>
      </c>
      <c r="BR28" s="15" t="s">
        <v>438</v>
      </c>
      <c r="BS28" s="93">
        <f t="shared" si="13"/>
        <v>18</v>
      </c>
    </row>
    <row r="29" spans="1:72" ht="21">
      <c r="A29" s="15">
        <v>26</v>
      </c>
      <c r="B29" s="3" t="s">
        <v>80</v>
      </c>
      <c r="C29" s="3" t="s">
        <v>81</v>
      </c>
      <c r="D29" s="3" t="s">
        <v>82</v>
      </c>
      <c r="E29" s="5" t="s">
        <v>76</v>
      </c>
      <c r="F29" s="5" t="s">
        <v>252</v>
      </c>
      <c r="H29" s="41"/>
      <c r="I29" s="42"/>
      <c r="J29" s="42"/>
      <c r="K29" s="42"/>
      <c r="L29" s="42"/>
      <c r="M29" s="42"/>
      <c r="N29" s="42"/>
      <c r="O29" s="43">
        <f t="shared" si="5"/>
        <v>0</v>
      </c>
      <c r="P29" s="57">
        <v>79</v>
      </c>
      <c r="Q29" s="58">
        <v>11</v>
      </c>
      <c r="R29" s="58">
        <f t="shared" si="14"/>
        <v>68</v>
      </c>
      <c r="S29" s="58" t="s">
        <v>232</v>
      </c>
      <c r="T29" s="58"/>
      <c r="U29" s="58"/>
      <c r="V29" s="58">
        <v>13</v>
      </c>
      <c r="W29" s="59">
        <f t="shared" si="6"/>
        <v>13</v>
      </c>
      <c r="X29" s="26">
        <v>86</v>
      </c>
      <c r="Y29" s="27">
        <v>9</v>
      </c>
      <c r="Z29" s="27">
        <f t="shared" si="0"/>
        <v>77</v>
      </c>
      <c r="AA29" s="27"/>
      <c r="AB29" s="27"/>
      <c r="AC29" s="27"/>
      <c r="AD29" s="27">
        <v>9</v>
      </c>
      <c r="AE29" s="28">
        <f t="shared" si="7"/>
        <v>22</v>
      </c>
      <c r="AF29" s="26">
        <v>92</v>
      </c>
      <c r="AG29" s="27">
        <v>9</v>
      </c>
      <c r="AH29" s="27">
        <f t="shared" si="15"/>
        <v>83</v>
      </c>
      <c r="AI29" s="27" t="s">
        <v>314</v>
      </c>
      <c r="AJ29" s="27"/>
      <c r="AK29" s="27"/>
      <c r="AL29" s="27">
        <v>1</v>
      </c>
      <c r="AM29" s="28">
        <f t="shared" si="8"/>
        <v>23</v>
      </c>
      <c r="AN29" s="26">
        <v>86</v>
      </c>
      <c r="AO29" s="27">
        <v>9</v>
      </c>
      <c r="AP29" s="27">
        <f t="shared" si="1"/>
        <v>77</v>
      </c>
      <c r="AQ29" s="27" t="s">
        <v>367</v>
      </c>
      <c r="AR29" s="27" t="s">
        <v>368</v>
      </c>
      <c r="AS29" s="27"/>
      <c r="AT29" s="27">
        <v>3</v>
      </c>
      <c r="AU29" s="28">
        <f t="shared" si="9"/>
        <v>26</v>
      </c>
      <c r="AV29" s="26">
        <v>81</v>
      </c>
      <c r="AW29" s="27">
        <v>9</v>
      </c>
      <c r="AX29" s="27">
        <f t="shared" si="2"/>
        <v>72</v>
      </c>
      <c r="AY29" s="27" t="s">
        <v>387</v>
      </c>
      <c r="AZ29" s="27"/>
      <c r="BA29" s="27"/>
      <c r="BB29" s="27">
        <v>11</v>
      </c>
      <c r="BC29" s="28">
        <f t="shared" si="10"/>
        <v>37</v>
      </c>
      <c r="BD29" s="41">
        <v>79</v>
      </c>
      <c r="BE29" s="55">
        <v>9</v>
      </c>
      <c r="BF29" s="55">
        <f t="shared" si="3"/>
        <v>70</v>
      </c>
      <c r="BG29" s="55" t="s">
        <v>405</v>
      </c>
      <c r="BH29" s="55" t="s">
        <v>406</v>
      </c>
      <c r="BI29" s="55"/>
      <c r="BJ29" s="55">
        <v>15</v>
      </c>
      <c r="BK29" s="56">
        <f t="shared" si="11"/>
        <v>52</v>
      </c>
      <c r="BL29" s="91" t="s">
        <v>447</v>
      </c>
      <c r="BN29" t="s">
        <v>423</v>
      </c>
      <c r="BO29" s="89">
        <f t="shared" si="12"/>
        <v>6</v>
      </c>
      <c r="BP29" t="s">
        <v>432</v>
      </c>
      <c r="BQ29" s="86">
        <f t="shared" si="16"/>
        <v>83.833333333333329</v>
      </c>
      <c r="BR29" s="15" t="s">
        <v>438</v>
      </c>
      <c r="BS29" s="93">
        <f>ROUND((BQ29-72)*0.8*0.8,0)</f>
        <v>8</v>
      </c>
      <c r="BT29" t="s">
        <v>442</v>
      </c>
    </row>
    <row r="30" spans="1:72" ht="21">
      <c r="A30" s="15">
        <v>27</v>
      </c>
      <c r="B30" s="3" t="s">
        <v>83</v>
      </c>
      <c r="C30" s="3" t="s">
        <v>84</v>
      </c>
      <c r="D30" s="3" t="s">
        <v>85</v>
      </c>
      <c r="E30" s="5" t="s">
        <v>86</v>
      </c>
      <c r="F30" s="5" t="s">
        <v>274</v>
      </c>
      <c r="H30" s="41"/>
      <c r="I30" s="42"/>
      <c r="J30" s="42"/>
      <c r="K30" s="42"/>
      <c r="L30" s="42"/>
      <c r="M30" s="42"/>
      <c r="N30" s="42"/>
      <c r="O30" s="43">
        <f t="shared" si="5"/>
        <v>0</v>
      </c>
      <c r="P30" s="26"/>
      <c r="Q30" s="27"/>
      <c r="R30" s="27" t="str">
        <f t="shared" si="14"/>
        <v>-</v>
      </c>
      <c r="S30" s="27"/>
      <c r="T30" s="27"/>
      <c r="U30" s="27"/>
      <c r="V30" s="27"/>
      <c r="W30" s="28">
        <f t="shared" si="6"/>
        <v>0</v>
      </c>
      <c r="X30" s="57">
        <v>92</v>
      </c>
      <c r="Y30" s="58">
        <v>22</v>
      </c>
      <c r="Z30" s="58">
        <f t="shared" si="0"/>
        <v>70</v>
      </c>
      <c r="AA30" s="58"/>
      <c r="AB30" s="58"/>
      <c r="AC30" s="58"/>
      <c r="AD30" s="58">
        <v>13</v>
      </c>
      <c r="AE30" s="59">
        <f t="shared" si="7"/>
        <v>13</v>
      </c>
      <c r="AF30" s="26">
        <v>100</v>
      </c>
      <c r="AG30" s="27">
        <v>20</v>
      </c>
      <c r="AH30" s="27">
        <f t="shared" si="15"/>
        <v>80</v>
      </c>
      <c r="AI30" s="27"/>
      <c r="AJ30" s="27"/>
      <c r="AK30" s="27"/>
      <c r="AL30" s="27">
        <v>1</v>
      </c>
      <c r="AM30" s="28">
        <f t="shared" si="8"/>
        <v>14</v>
      </c>
      <c r="AN30" s="26"/>
      <c r="AO30" s="27"/>
      <c r="AP30" s="27" t="str">
        <f t="shared" si="1"/>
        <v>-</v>
      </c>
      <c r="AQ30" s="27"/>
      <c r="AR30" s="27"/>
      <c r="AS30" s="27"/>
      <c r="AT30" s="27"/>
      <c r="AU30" s="28">
        <f t="shared" si="9"/>
        <v>14</v>
      </c>
      <c r="AV30" s="26"/>
      <c r="AW30" s="27"/>
      <c r="AX30" s="27" t="str">
        <f t="shared" si="2"/>
        <v>-</v>
      </c>
      <c r="AY30" s="27"/>
      <c r="AZ30" s="27"/>
      <c r="BA30" s="27"/>
      <c r="BB30" s="27"/>
      <c r="BC30" s="28">
        <f t="shared" si="10"/>
        <v>14</v>
      </c>
      <c r="BD30" s="26"/>
      <c r="BE30" s="27"/>
      <c r="BF30" s="27" t="str">
        <f t="shared" si="3"/>
        <v>-</v>
      </c>
      <c r="BG30" s="27"/>
      <c r="BH30" s="27"/>
      <c r="BI30" s="27"/>
      <c r="BJ30" s="27"/>
      <c r="BK30" s="28">
        <f t="shared" si="11"/>
        <v>14</v>
      </c>
      <c r="BL30" s="92"/>
      <c r="BO30" s="89">
        <f t="shared" si="12"/>
        <v>2</v>
      </c>
      <c r="BQ30" s="86">
        <f t="shared" si="16"/>
        <v>96</v>
      </c>
      <c r="BR30" s="15" t="s">
        <v>438</v>
      </c>
      <c r="BS30" s="93">
        <f t="shared" si="13"/>
        <v>19</v>
      </c>
    </row>
    <row r="31" spans="1:72" ht="21">
      <c r="A31" s="15">
        <v>28</v>
      </c>
      <c r="B31" s="6" t="s">
        <v>87</v>
      </c>
      <c r="C31" s="6" t="s">
        <v>88</v>
      </c>
      <c r="D31" s="7" t="s">
        <v>89</v>
      </c>
      <c r="E31" s="9">
        <v>30</v>
      </c>
      <c r="F31" s="9"/>
      <c r="H31" s="41"/>
      <c r="I31" s="42"/>
      <c r="J31" s="42"/>
      <c r="K31" s="42"/>
      <c r="L31" s="42"/>
      <c r="M31" s="42"/>
      <c r="N31" s="42"/>
      <c r="O31" s="43">
        <f t="shared" si="5"/>
        <v>0</v>
      </c>
      <c r="P31" s="26"/>
      <c r="Q31" s="27"/>
      <c r="R31" s="27" t="str">
        <f t="shared" si="14"/>
        <v>-</v>
      </c>
      <c r="S31" s="27"/>
      <c r="T31" s="27"/>
      <c r="U31" s="27"/>
      <c r="V31" s="27"/>
      <c r="W31" s="28">
        <f t="shared" si="6"/>
        <v>0</v>
      </c>
      <c r="X31" s="26"/>
      <c r="Y31" s="27"/>
      <c r="Z31" s="27" t="str">
        <f t="shared" si="0"/>
        <v>-</v>
      </c>
      <c r="AA31" s="27"/>
      <c r="AB31" s="27"/>
      <c r="AC31" s="27"/>
      <c r="AD31" s="27"/>
      <c r="AE31" s="28">
        <f t="shared" si="7"/>
        <v>0</v>
      </c>
      <c r="AF31" s="26"/>
      <c r="AG31" s="27"/>
      <c r="AH31" s="27" t="str">
        <f t="shared" si="15"/>
        <v>-</v>
      </c>
      <c r="AI31" s="27"/>
      <c r="AJ31" s="27"/>
      <c r="AK31" s="27"/>
      <c r="AL31" s="27"/>
      <c r="AM31" s="28">
        <f t="shared" si="8"/>
        <v>0</v>
      </c>
      <c r="AN31" s="26"/>
      <c r="AO31" s="27"/>
      <c r="AP31" s="27" t="str">
        <f t="shared" si="1"/>
        <v>-</v>
      </c>
      <c r="AQ31" s="27"/>
      <c r="AR31" s="27"/>
      <c r="AS31" s="27"/>
      <c r="AT31" s="27"/>
      <c r="AU31" s="28">
        <f t="shared" si="9"/>
        <v>0</v>
      </c>
      <c r="AV31" s="26"/>
      <c r="AW31" s="27"/>
      <c r="AX31" s="27" t="str">
        <f t="shared" si="2"/>
        <v>-</v>
      </c>
      <c r="AY31" s="27"/>
      <c r="AZ31" s="27"/>
      <c r="BA31" s="27"/>
      <c r="BB31" s="27"/>
      <c r="BC31" s="28">
        <f t="shared" si="10"/>
        <v>0</v>
      </c>
      <c r="BD31" s="26"/>
      <c r="BE31" s="27"/>
      <c r="BF31" s="27" t="str">
        <f t="shared" si="3"/>
        <v>-</v>
      </c>
      <c r="BG31" s="27"/>
      <c r="BH31" s="27"/>
      <c r="BI31" s="27"/>
      <c r="BJ31" s="27"/>
      <c r="BK31" s="28">
        <f t="shared" si="11"/>
        <v>0</v>
      </c>
      <c r="BL31" s="92"/>
      <c r="BO31" s="89">
        <f t="shared" si="12"/>
        <v>0</v>
      </c>
      <c r="BQ31" s="86" t="str">
        <f t="shared" si="16"/>
        <v>-</v>
      </c>
      <c r="BR31" s="15" t="s">
        <v>438</v>
      </c>
      <c r="BS31" s="93">
        <v>30</v>
      </c>
      <c r="BT31" t="s">
        <v>443</v>
      </c>
    </row>
    <row r="32" spans="1:72" ht="21">
      <c r="A32" s="15">
        <v>29</v>
      </c>
      <c r="B32" s="6" t="s">
        <v>90</v>
      </c>
      <c r="C32" s="6" t="s">
        <v>91</v>
      </c>
      <c r="D32" s="7" t="s">
        <v>92</v>
      </c>
      <c r="E32" s="5" t="s">
        <v>93</v>
      </c>
      <c r="F32" s="5" t="s">
        <v>357</v>
      </c>
      <c r="H32" s="41"/>
      <c r="I32" s="42"/>
      <c r="J32" s="42"/>
      <c r="K32" s="42"/>
      <c r="L32" s="42"/>
      <c r="M32" s="42"/>
      <c r="N32" s="42"/>
      <c r="O32" s="43">
        <f t="shared" si="5"/>
        <v>0</v>
      </c>
      <c r="P32" s="26"/>
      <c r="Q32" s="27"/>
      <c r="R32" s="27" t="str">
        <f t="shared" si="14"/>
        <v>-</v>
      </c>
      <c r="S32" s="27"/>
      <c r="T32" s="27"/>
      <c r="U32" s="27"/>
      <c r="V32" s="27"/>
      <c r="W32" s="28">
        <f t="shared" si="6"/>
        <v>0</v>
      </c>
      <c r="X32" s="26">
        <v>96</v>
      </c>
      <c r="Y32" s="27">
        <v>13</v>
      </c>
      <c r="Z32" s="27">
        <f t="shared" si="0"/>
        <v>83</v>
      </c>
      <c r="AA32" s="27" t="s">
        <v>280</v>
      </c>
      <c r="AB32" s="27"/>
      <c r="AC32" s="27"/>
      <c r="AD32" s="27">
        <v>1</v>
      </c>
      <c r="AE32" s="28">
        <f t="shared" si="7"/>
        <v>1</v>
      </c>
      <c r="AF32" s="26">
        <v>86</v>
      </c>
      <c r="AG32" s="27">
        <v>13</v>
      </c>
      <c r="AH32" s="27">
        <f t="shared" si="15"/>
        <v>73</v>
      </c>
      <c r="AI32" s="27" t="s">
        <v>304</v>
      </c>
      <c r="AJ32" s="27"/>
      <c r="AK32" s="27"/>
      <c r="AL32" s="27">
        <v>9</v>
      </c>
      <c r="AM32" s="28">
        <f t="shared" si="8"/>
        <v>10</v>
      </c>
      <c r="AN32" s="54">
        <v>82</v>
      </c>
      <c r="AO32" s="55">
        <v>13</v>
      </c>
      <c r="AP32" s="55">
        <f t="shared" si="1"/>
        <v>69</v>
      </c>
      <c r="AQ32" s="55"/>
      <c r="AR32" s="55"/>
      <c r="AS32" s="55"/>
      <c r="AT32" s="55">
        <v>15</v>
      </c>
      <c r="AU32" s="56">
        <f t="shared" si="9"/>
        <v>25</v>
      </c>
      <c r="AV32" s="26"/>
      <c r="AW32" s="27"/>
      <c r="AX32" s="27" t="str">
        <f t="shared" si="2"/>
        <v>-</v>
      </c>
      <c r="AY32" s="27"/>
      <c r="AZ32" s="27"/>
      <c r="BA32" s="27"/>
      <c r="BB32" s="27"/>
      <c r="BC32" s="28">
        <f t="shared" si="10"/>
        <v>25</v>
      </c>
      <c r="BD32" s="26">
        <v>88</v>
      </c>
      <c r="BE32" s="27">
        <v>9</v>
      </c>
      <c r="BF32" s="27">
        <f t="shared" si="3"/>
        <v>79</v>
      </c>
      <c r="BG32" s="27" t="s">
        <v>409</v>
      </c>
      <c r="BH32" s="27"/>
      <c r="BI32" s="27"/>
      <c r="BJ32" s="27">
        <v>2</v>
      </c>
      <c r="BK32" s="28">
        <f t="shared" si="11"/>
        <v>27</v>
      </c>
      <c r="BL32" s="92"/>
      <c r="BO32" s="89">
        <f t="shared" si="12"/>
        <v>4</v>
      </c>
      <c r="BP32" t="s">
        <v>430</v>
      </c>
      <c r="BQ32" s="86">
        <f t="shared" si="16"/>
        <v>88</v>
      </c>
      <c r="BR32" s="15" t="s">
        <v>437</v>
      </c>
      <c r="BS32" s="93">
        <f>ROUND((BQ32-72)*0.8*0.8,0)</f>
        <v>10</v>
      </c>
      <c r="BT32" t="s">
        <v>442</v>
      </c>
    </row>
    <row r="33" spans="1:72" ht="21">
      <c r="A33" s="15">
        <v>30</v>
      </c>
      <c r="B33" s="68" t="s">
        <v>94</v>
      </c>
      <c r="C33" s="68" t="s">
        <v>95</v>
      </c>
      <c r="D33" s="68" t="s">
        <v>34</v>
      </c>
      <c r="E33" s="82">
        <v>28</v>
      </c>
      <c r="F33" s="82">
        <v>29</v>
      </c>
      <c r="G33" s="81" t="s">
        <v>420</v>
      </c>
      <c r="H33" s="41"/>
      <c r="I33" s="42"/>
      <c r="J33" s="42"/>
      <c r="K33" s="42"/>
      <c r="L33" s="42"/>
      <c r="M33" s="42"/>
      <c r="N33" s="42"/>
      <c r="O33" s="43">
        <f t="shared" si="5"/>
        <v>0</v>
      </c>
      <c r="P33" s="26">
        <v>111</v>
      </c>
      <c r="Q33" s="27">
        <v>28</v>
      </c>
      <c r="R33" s="27">
        <f t="shared" si="14"/>
        <v>83</v>
      </c>
      <c r="S33" s="27"/>
      <c r="T33" s="27"/>
      <c r="U33" s="27"/>
      <c r="V33" s="27">
        <v>1</v>
      </c>
      <c r="W33" s="28">
        <f t="shared" si="6"/>
        <v>1</v>
      </c>
      <c r="X33" s="26">
        <v>104</v>
      </c>
      <c r="Y33" s="27">
        <v>29</v>
      </c>
      <c r="Z33" s="27">
        <f t="shared" si="0"/>
        <v>75</v>
      </c>
      <c r="AA33" s="27"/>
      <c r="AB33" s="27"/>
      <c r="AC33" s="27"/>
      <c r="AD33" s="27">
        <v>11</v>
      </c>
      <c r="AE33" s="28">
        <f t="shared" si="7"/>
        <v>12</v>
      </c>
      <c r="AF33" s="26"/>
      <c r="AG33" s="27"/>
      <c r="AH33" s="27" t="str">
        <f t="shared" si="15"/>
        <v>-</v>
      </c>
      <c r="AI33" s="27"/>
      <c r="AJ33" s="27"/>
      <c r="AK33" s="27"/>
      <c r="AL33" s="27"/>
      <c r="AM33" s="28">
        <f t="shared" si="8"/>
        <v>12</v>
      </c>
      <c r="AN33" s="26"/>
      <c r="AO33" s="27"/>
      <c r="AP33" s="27" t="str">
        <f t="shared" si="1"/>
        <v>-</v>
      </c>
      <c r="AQ33" s="27"/>
      <c r="AR33" s="27"/>
      <c r="AS33" s="27"/>
      <c r="AT33" s="27"/>
      <c r="AU33" s="28">
        <f t="shared" si="9"/>
        <v>12</v>
      </c>
      <c r="AV33" s="26">
        <v>112</v>
      </c>
      <c r="AW33" s="27">
        <v>29</v>
      </c>
      <c r="AX33" s="27">
        <f t="shared" si="2"/>
        <v>83</v>
      </c>
      <c r="AY33" s="27"/>
      <c r="AZ33" s="27"/>
      <c r="BA33" s="27"/>
      <c r="BB33" s="27">
        <v>1</v>
      </c>
      <c r="BC33" s="28">
        <f t="shared" si="10"/>
        <v>13</v>
      </c>
      <c r="BD33" s="26"/>
      <c r="BE33" s="27"/>
      <c r="BF33" s="27" t="str">
        <f t="shared" si="3"/>
        <v>-</v>
      </c>
      <c r="BG33" s="27"/>
      <c r="BH33" s="27"/>
      <c r="BI33" s="27"/>
      <c r="BJ33" s="27"/>
      <c r="BK33" s="28">
        <f t="shared" si="11"/>
        <v>13</v>
      </c>
      <c r="BL33" s="92"/>
      <c r="BO33" s="89">
        <f t="shared" si="12"/>
        <v>3</v>
      </c>
      <c r="BQ33" s="86">
        <f t="shared" si="16"/>
        <v>109</v>
      </c>
      <c r="BR33" s="15" t="s">
        <v>404</v>
      </c>
      <c r="BS33" s="93" t="s">
        <v>404</v>
      </c>
    </row>
    <row r="34" spans="1:72" ht="21">
      <c r="A34" s="15">
        <v>31</v>
      </c>
      <c r="B34" s="68" t="s">
        <v>96</v>
      </c>
      <c r="C34" s="68" t="s">
        <v>97</v>
      </c>
      <c r="D34" s="68" t="s">
        <v>98</v>
      </c>
      <c r="E34" s="69" t="s">
        <v>21</v>
      </c>
      <c r="F34" s="69"/>
      <c r="G34" s="70" t="s">
        <v>279</v>
      </c>
      <c r="H34" s="44"/>
      <c r="I34" s="45"/>
      <c r="J34" s="45"/>
      <c r="K34" s="45"/>
      <c r="L34" s="45"/>
      <c r="M34" s="45"/>
      <c r="N34" s="45"/>
      <c r="O34" s="43">
        <f t="shared" si="5"/>
        <v>0</v>
      </c>
      <c r="P34" s="29">
        <v>83</v>
      </c>
      <c r="Q34" s="30">
        <v>14</v>
      </c>
      <c r="R34" s="27">
        <f t="shared" si="14"/>
        <v>69</v>
      </c>
      <c r="S34" s="30" t="s">
        <v>234</v>
      </c>
      <c r="T34" s="30"/>
      <c r="U34" s="30"/>
      <c r="V34" s="30">
        <v>11</v>
      </c>
      <c r="W34" s="28">
        <f t="shared" si="6"/>
        <v>11</v>
      </c>
      <c r="X34" s="29">
        <v>92</v>
      </c>
      <c r="Y34" s="30">
        <v>14</v>
      </c>
      <c r="Z34" s="30">
        <f t="shared" si="0"/>
        <v>78</v>
      </c>
      <c r="AA34" s="30" t="s">
        <v>278</v>
      </c>
      <c r="AB34" s="30"/>
      <c r="AC34" s="30"/>
      <c r="AD34" s="30">
        <v>6</v>
      </c>
      <c r="AE34" s="28">
        <f t="shared" si="7"/>
        <v>17</v>
      </c>
      <c r="AF34" s="29"/>
      <c r="AG34" s="30"/>
      <c r="AH34" s="30" t="str">
        <f t="shared" si="15"/>
        <v>-</v>
      </c>
      <c r="AI34" s="30"/>
      <c r="AJ34" s="30"/>
      <c r="AK34" s="30"/>
      <c r="AL34" s="30"/>
      <c r="AM34" s="28">
        <f t="shared" si="8"/>
        <v>17</v>
      </c>
      <c r="AN34" s="29"/>
      <c r="AO34" s="30"/>
      <c r="AP34" s="30" t="str">
        <f t="shared" si="1"/>
        <v>-</v>
      </c>
      <c r="AQ34" s="30"/>
      <c r="AR34" s="30"/>
      <c r="AS34" s="30"/>
      <c r="AT34" s="30"/>
      <c r="AU34" s="28">
        <f t="shared" si="9"/>
        <v>17</v>
      </c>
      <c r="AV34" s="29"/>
      <c r="AW34" s="30"/>
      <c r="AX34" s="30" t="str">
        <f t="shared" si="2"/>
        <v>-</v>
      </c>
      <c r="AY34" s="30"/>
      <c r="AZ34" s="30"/>
      <c r="BA34" s="30"/>
      <c r="BB34" s="30"/>
      <c r="BC34" s="28">
        <f t="shared" si="10"/>
        <v>17</v>
      </c>
      <c r="BD34" s="29"/>
      <c r="BE34" s="30"/>
      <c r="BF34" s="30" t="str">
        <f t="shared" si="3"/>
        <v>-</v>
      </c>
      <c r="BG34" s="30"/>
      <c r="BH34" s="30"/>
      <c r="BI34" s="30"/>
      <c r="BJ34" s="30"/>
      <c r="BK34" s="28">
        <f t="shared" si="11"/>
        <v>17</v>
      </c>
      <c r="BL34" s="92"/>
      <c r="BO34" s="89">
        <f t="shared" si="12"/>
        <v>2</v>
      </c>
      <c r="BQ34" s="86">
        <f t="shared" si="16"/>
        <v>87.5</v>
      </c>
      <c r="BR34" s="15" t="s">
        <v>404</v>
      </c>
      <c r="BS34" s="93" t="s">
        <v>404</v>
      </c>
    </row>
    <row r="35" spans="1:72" ht="21">
      <c r="A35" s="15">
        <v>32</v>
      </c>
      <c r="B35" s="68" t="s">
        <v>99</v>
      </c>
      <c r="C35" s="68" t="s">
        <v>100</v>
      </c>
      <c r="D35" s="68" t="s">
        <v>101</v>
      </c>
      <c r="E35" s="80" t="s">
        <v>7</v>
      </c>
      <c r="F35" s="69" t="s">
        <v>320</v>
      </c>
      <c r="G35" s="81" t="s">
        <v>419</v>
      </c>
      <c r="H35" s="44"/>
      <c r="I35" s="45"/>
      <c r="J35" s="45"/>
      <c r="K35" s="45"/>
      <c r="L35" s="45"/>
      <c r="M35" s="45"/>
      <c r="N35" s="45"/>
      <c r="O35" s="43">
        <f t="shared" si="5"/>
        <v>0</v>
      </c>
      <c r="P35" s="29">
        <v>91</v>
      </c>
      <c r="Q35" s="30">
        <v>23</v>
      </c>
      <c r="R35" s="27">
        <f t="shared" si="14"/>
        <v>68</v>
      </c>
      <c r="S35" s="30"/>
      <c r="T35" s="30" t="s">
        <v>233</v>
      </c>
      <c r="U35" s="30"/>
      <c r="V35" s="30">
        <v>12</v>
      </c>
      <c r="W35" s="28">
        <f t="shared" si="6"/>
        <v>12</v>
      </c>
      <c r="X35" s="29">
        <v>115</v>
      </c>
      <c r="Y35" s="30">
        <v>23</v>
      </c>
      <c r="Z35" s="30">
        <f t="shared" si="0"/>
        <v>92</v>
      </c>
      <c r="AA35" s="30"/>
      <c r="AB35" s="30"/>
      <c r="AC35" s="30"/>
      <c r="AD35" s="30">
        <v>1</v>
      </c>
      <c r="AE35" s="28">
        <f t="shared" si="7"/>
        <v>13</v>
      </c>
      <c r="AF35" s="77">
        <v>92</v>
      </c>
      <c r="AG35" s="78">
        <v>23</v>
      </c>
      <c r="AH35" s="78">
        <f t="shared" si="15"/>
        <v>69</v>
      </c>
      <c r="AI35" s="78"/>
      <c r="AJ35" s="78"/>
      <c r="AK35" s="78"/>
      <c r="AL35" s="78">
        <v>13</v>
      </c>
      <c r="AM35" s="59">
        <f t="shared" si="8"/>
        <v>26</v>
      </c>
      <c r="AN35" s="29">
        <v>102</v>
      </c>
      <c r="AO35" s="30">
        <v>20</v>
      </c>
      <c r="AP35" s="30">
        <f t="shared" si="1"/>
        <v>82</v>
      </c>
      <c r="AQ35" s="30"/>
      <c r="AR35" s="30" t="s">
        <v>371</v>
      </c>
      <c r="AS35" s="30"/>
      <c r="AT35" s="30">
        <v>1</v>
      </c>
      <c r="AU35" s="28">
        <f t="shared" si="9"/>
        <v>27</v>
      </c>
      <c r="AV35" s="29">
        <v>97</v>
      </c>
      <c r="AW35" s="30">
        <v>20</v>
      </c>
      <c r="AX35" s="30">
        <f t="shared" si="2"/>
        <v>77</v>
      </c>
      <c r="AY35" s="30"/>
      <c r="AZ35" s="30"/>
      <c r="BA35" s="30"/>
      <c r="BB35" s="30">
        <v>4</v>
      </c>
      <c r="BC35" s="28">
        <f t="shared" si="10"/>
        <v>31</v>
      </c>
      <c r="BD35" s="29">
        <v>100</v>
      </c>
      <c r="BE35" s="30">
        <v>20</v>
      </c>
      <c r="BF35" s="30">
        <f t="shared" si="3"/>
        <v>80</v>
      </c>
      <c r="BG35" s="30"/>
      <c r="BH35" s="30"/>
      <c r="BI35" s="30"/>
      <c r="BJ35" s="30">
        <v>1</v>
      </c>
      <c r="BK35" s="28">
        <f t="shared" si="11"/>
        <v>32</v>
      </c>
      <c r="BL35" s="91" t="s">
        <v>451</v>
      </c>
      <c r="BN35" t="s">
        <v>423</v>
      </c>
      <c r="BO35" s="89">
        <f t="shared" si="12"/>
        <v>6</v>
      </c>
      <c r="BQ35" s="86">
        <f t="shared" si="16"/>
        <v>99.5</v>
      </c>
      <c r="BR35" s="15" t="s">
        <v>404</v>
      </c>
      <c r="BS35" s="93" t="s">
        <v>404</v>
      </c>
    </row>
    <row r="36" spans="1:72" ht="21">
      <c r="A36" s="15">
        <v>33</v>
      </c>
      <c r="B36" s="3" t="s">
        <v>102</v>
      </c>
      <c r="C36" s="3" t="s">
        <v>103</v>
      </c>
      <c r="D36" s="4" t="s">
        <v>104</v>
      </c>
      <c r="E36" s="5" t="s">
        <v>235</v>
      </c>
      <c r="F36" s="5"/>
      <c r="H36" s="41"/>
      <c r="I36" s="42"/>
      <c r="J36" s="42"/>
      <c r="K36" s="42"/>
      <c r="L36" s="42"/>
      <c r="M36" s="42"/>
      <c r="N36" s="42"/>
      <c r="O36" s="43">
        <f t="shared" si="5"/>
        <v>0</v>
      </c>
      <c r="P36" s="26">
        <v>86</v>
      </c>
      <c r="Q36" s="27">
        <v>17</v>
      </c>
      <c r="R36" s="27">
        <f t="shared" si="14"/>
        <v>69</v>
      </c>
      <c r="S36" s="27" t="s">
        <v>236</v>
      </c>
      <c r="T36" s="27"/>
      <c r="U36" s="27"/>
      <c r="V36" s="27">
        <v>10</v>
      </c>
      <c r="W36" s="28">
        <f t="shared" si="6"/>
        <v>10</v>
      </c>
      <c r="X36" s="26">
        <v>98</v>
      </c>
      <c r="Y36" s="27">
        <v>17</v>
      </c>
      <c r="Z36" s="27">
        <f t="shared" si="0"/>
        <v>81</v>
      </c>
      <c r="AA36" s="27"/>
      <c r="AB36" s="27"/>
      <c r="AC36" s="27"/>
      <c r="AD36" s="27">
        <v>1</v>
      </c>
      <c r="AE36" s="28">
        <f t="shared" si="7"/>
        <v>11</v>
      </c>
      <c r="AF36" s="26">
        <v>98</v>
      </c>
      <c r="AG36" s="27">
        <v>17</v>
      </c>
      <c r="AH36" s="27">
        <f t="shared" si="15"/>
        <v>81</v>
      </c>
      <c r="AI36" s="27" t="s">
        <v>308</v>
      </c>
      <c r="AJ36" s="27"/>
      <c r="AK36" s="27"/>
      <c r="AL36" s="27">
        <v>1</v>
      </c>
      <c r="AM36" s="28">
        <f t="shared" si="8"/>
        <v>12</v>
      </c>
      <c r="AN36" s="26"/>
      <c r="AO36" s="27"/>
      <c r="AP36" s="27" t="str">
        <f t="shared" si="1"/>
        <v>-</v>
      </c>
      <c r="AQ36" s="27"/>
      <c r="AR36" s="27"/>
      <c r="AS36" s="27"/>
      <c r="AT36" s="27"/>
      <c r="AU36" s="28">
        <f t="shared" si="9"/>
        <v>12</v>
      </c>
      <c r="AV36" s="26">
        <v>89</v>
      </c>
      <c r="AW36" s="27">
        <v>17</v>
      </c>
      <c r="AX36" s="27">
        <f t="shared" si="2"/>
        <v>72</v>
      </c>
      <c r="AY36" s="27" t="s">
        <v>388</v>
      </c>
      <c r="AZ36" s="27"/>
      <c r="BA36" s="27"/>
      <c r="BB36" s="27">
        <v>10</v>
      </c>
      <c r="BC36" s="28">
        <f t="shared" si="10"/>
        <v>22</v>
      </c>
      <c r="BD36" s="26"/>
      <c r="BE36" s="27"/>
      <c r="BF36" s="27" t="str">
        <f t="shared" si="3"/>
        <v>-</v>
      </c>
      <c r="BG36" s="27"/>
      <c r="BH36" s="27"/>
      <c r="BI36" s="27"/>
      <c r="BJ36" s="27"/>
      <c r="BK36" s="28">
        <f t="shared" si="11"/>
        <v>22</v>
      </c>
      <c r="BL36" s="92"/>
      <c r="BO36" s="89">
        <f t="shared" si="12"/>
        <v>4</v>
      </c>
      <c r="BQ36" s="86">
        <f t="shared" si="16"/>
        <v>92.75</v>
      </c>
      <c r="BR36" s="15" t="s">
        <v>437</v>
      </c>
      <c r="BS36" s="93">
        <f t="shared" si="13"/>
        <v>17</v>
      </c>
    </row>
    <row r="37" spans="1:72" ht="21">
      <c r="A37" s="15">
        <v>34</v>
      </c>
      <c r="B37" s="3" t="s">
        <v>105</v>
      </c>
      <c r="C37" s="3" t="s">
        <v>106</v>
      </c>
      <c r="D37" s="3" t="s">
        <v>107</v>
      </c>
      <c r="E37" s="9">
        <v>31</v>
      </c>
      <c r="F37" s="9"/>
      <c r="H37" s="41"/>
      <c r="I37" s="42"/>
      <c r="J37" s="42"/>
      <c r="K37" s="42"/>
      <c r="L37" s="42"/>
      <c r="M37" s="42"/>
      <c r="N37" s="42"/>
      <c r="O37" s="43">
        <f t="shared" si="5"/>
        <v>0</v>
      </c>
      <c r="P37" s="26"/>
      <c r="Q37" s="27"/>
      <c r="R37" s="27" t="str">
        <f t="shared" si="14"/>
        <v>-</v>
      </c>
      <c r="S37" s="27"/>
      <c r="T37" s="27"/>
      <c r="U37" s="27"/>
      <c r="V37" s="27"/>
      <c r="W37" s="28">
        <f t="shared" si="6"/>
        <v>0</v>
      </c>
      <c r="X37" s="26"/>
      <c r="Y37" s="27"/>
      <c r="Z37" s="27" t="str">
        <f t="shared" si="0"/>
        <v>-</v>
      </c>
      <c r="AA37" s="27"/>
      <c r="AB37" s="27"/>
      <c r="AC37" s="27"/>
      <c r="AD37" s="27"/>
      <c r="AE37" s="28">
        <f t="shared" si="7"/>
        <v>0</v>
      </c>
      <c r="AF37" s="26"/>
      <c r="AG37" s="27"/>
      <c r="AH37" s="27" t="str">
        <f t="shared" si="15"/>
        <v>-</v>
      </c>
      <c r="AI37" s="27"/>
      <c r="AJ37" s="27"/>
      <c r="AK37" s="27"/>
      <c r="AL37" s="27"/>
      <c r="AM37" s="28">
        <f t="shared" si="8"/>
        <v>0</v>
      </c>
      <c r="AN37" s="26"/>
      <c r="AO37" s="27"/>
      <c r="AP37" s="27" t="str">
        <f t="shared" si="1"/>
        <v>-</v>
      </c>
      <c r="AQ37" s="27"/>
      <c r="AR37" s="27"/>
      <c r="AS37" s="27"/>
      <c r="AT37" s="27"/>
      <c r="AU37" s="28">
        <f t="shared" si="9"/>
        <v>0</v>
      </c>
      <c r="AV37" s="26"/>
      <c r="AW37" s="27"/>
      <c r="AX37" s="27" t="str">
        <f t="shared" si="2"/>
        <v>-</v>
      </c>
      <c r="AY37" s="27"/>
      <c r="AZ37" s="27"/>
      <c r="BA37" s="27"/>
      <c r="BB37" s="27"/>
      <c r="BC37" s="28">
        <f t="shared" si="10"/>
        <v>0</v>
      </c>
      <c r="BD37" s="26"/>
      <c r="BE37" s="27"/>
      <c r="BF37" s="27" t="str">
        <f t="shared" si="3"/>
        <v>-</v>
      </c>
      <c r="BG37" s="27"/>
      <c r="BH37" s="27"/>
      <c r="BI37" s="27"/>
      <c r="BJ37" s="27"/>
      <c r="BK37" s="28">
        <f t="shared" si="11"/>
        <v>0</v>
      </c>
      <c r="BL37" s="92"/>
      <c r="BO37" s="89">
        <f t="shared" si="12"/>
        <v>0</v>
      </c>
      <c r="BQ37" s="86" t="str">
        <f t="shared" si="16"/>
        <v>-</v>
      </c>
      <c r="BR37" s="15" t="s">
        <v>438</v>
      </c>
      <c r="BS37" s="93">
        <v>31</v>
      </c>
      <c r="BT37" t="s">
        <v>443</v>
      </c>
    </row>
    <row r="38" spans="1:72" ht="21">
      <c r="A38" s="15">
        <v>35</v>
      </c>
      <c r="B38" s="4" t="s">
        <v>108</v>
      </c>
      <c r="C38" s="4" t="s">
        <v>109</v>
      </c>
      <c r="D38" s="4" t="s">
        <v>110</v>
      </c>
      <c r="E38" s="9">
        <v>28</v>
      </c>
      <c r="F38" s="9"/>
      <c r="H38" s="44"/>
      <c r="I38" s="45"/>
      <c r="J38" s="45"/>
      <c r="K38" s="45"/>
      <c r="L38" s="45"/>
      <c r="M38" s="45"/>
      <c r="N38" s="45"/>
      <c r="O38" s="43">
        <f t="shared" si="5"/>
        <v>0</v>
      </c>
      <c r="P38" s="29">
        <v>100</v>
      </c>
      <c r="Q38" s="30">
        <v>28</v>
      </c>
      <c r="R38" s="27">
        <f t="shared" si="14"/>
        <v>72</v>
      </c>
      <c r="S38" s="30"/>
      <c r="T38" s="30"/>
      <c r="U38" s="30"/>
      <c r="V38" s="30">
        <v>3</v>
      </c>
      <c r="W38" s="28">
        <f t="shared" si="6"/>
        <v>3</v>
      </c>
      <c r="X38" s="29">
        <v>116</v>
      </c>
      <c r="Y38" s="30">
        <v>28</v>
      </c>
      <c r="Z38" s="30">
        <f t="shared" si="0"/>
        <v>88</v>
      </c>
      <c r="AA38" s="30" t="s">
        <v>275</v>
      </c>
      <c r="AB38" s="30"/>
      <c r="AC38" s="30"/>
      <c r="AD38" s="30">
        <v>1</v>
      </c>
      <c r="AE38" s="28">
        <f t="shared" si="7"/>
        <v>4</v>
      </c>
      <c r="AF38" s="29">
        <v>104</v>
      </c>
      <c r="AG38" s="30">
        <v>28</v>
      </c>
      <c r="AH38" s="30">
        <f t="shared" si="15"/>
        <v>76</v>
      </c>
      <c r="AI38" s="30" t="s">
        <v>310</v>
      </c>
      <c r="AJ38" s="30"/>
      <c r="AK38" s="30"/>
      <c r="AL38" s="30">
        <v>5</v>
      </c>
      <c r="AM38" s="28">
        <f t="shared" si="8"/>
        <v>9</v>
      </c>
      <c r="AN38" s="29"/>
      <c r="AO38" s="30"/>
      <c r="AP38" s="30" t="str">
        <f t="shared" si="1"/>
        <v>-</v>
      </c>
      <c r="AQ38" s="30"/>
      <c r="AR38" s="30"/>
      <c r="AS38" s="30"/>
      <c r="AT38" s="30"/>
      <c r="AU38" s="28">
        <f t="shared" si="9"/>
        <v>9</v>
      </c>
      <c r="AV38" s="29"/>
      <c r="AW38" s="30"/>
      <c r="AX38" s="30" t="str">
        <f t="shared" si="2"/>
        <v>-</v>
      </c>
      <c r="AY38" s="30"/>
      <c r="AZ38" s="30"/>
      <c r="BA38" s="30"/>
      <c r="BB38" s="30"/>
      <c r="BC38" s="28">
        <f t="shared" si="10"/>
        <v>9</v>
      </c>
      <c r="BD38" s="29"/>
      <c r="BE38" s="30"/>
      <c r="BF38" s="30" t="str">
        <f t="shared" si="3"/>
        <v>-</v>
      </c>
      <c r="BG38" s="30"/>
      <c r="BH38" s="30"/>
      <c r="BI38" s="30"/>
      <c r="BJ38" s="30"/>
      <c r="BK38" s="28">
        <f t="shared" si="11"/>
        <v>9</v>
      </c>
      <c r="BL38" s="92"/>
      <c r="BO38" s="89">
        <f t="shared" si="12"/>
        <v>3</v>
      </c>
      <c r="BQ38" s="86">
        <f t="shared" si="16"/>
        <v>106.66666666666667</v>
      </c>
      <c r="BR38" s="15" t="s">
        <v>438</v>
      </c>
      <c r="BS38" s="93">
        <f t="shared" si="13"/>
        <v>28</v>
      </c>
    </row>
    <row r="39" spans="1:72" ht="21">
      <c r="A39" s="15">
        <v>36</v>
      </c>
      <c r="B39" s="3" t="s">
        <v>111</v>
      </c>
      <c r="C39" s="3" t="s">
        <v>112</v>
      </c>
      <c r="D39" s="3" t="s">
        <v>113</v>
      </c>
      <c r="E39" s="9">
        <v>24</v>
      </c>
      <c r="F39" s="9">
        <v>20</v>
      </c>
      <c r="H39" s="44"/>
      <c r="I39" s="45"/>
      <c r="J39" s="45"/>
      <c r="K39" s="45"/>
      <c r="L39" s="45"/>
      <c r="M39" s="45"/>
      <c r="N39" s="45"/>
      <c r="O39" s="43">
        <f t="shared" si="5"/>
        <v>0</v>
      </c>
      <c r="P39" s="29">
        <v>106</v>
      </c>
      <c r="Q39" s="30">
        <v>24</v>
      </c>
      <c r="R39" s="27">
        <f t="shared" si="14"/>
        <v>82</v>
      </c>
      <c r="S39" s="30"/>
      <c r="T39" s="30"/>
      <c r="U39" s="30"/>
      <c r="V39" s="30">
        <v>1</v>
      </c>
      <c r="W39" s="28">
        <f t="shared" si="6"/>
        <v>1</v>
      </c>
      <c r="X39" s="29"/>
      <c r="Y39" s="30"/>
      <c r="Z39" s="30" t="str">
        <f t="shared" si="0"/>
        <v>-</v>
      </c>
      <c r="AA39" s="30"/>
      <c r="AB39" s="30"/>
      <c r="AC39" s="30"/>
      <c r="AD39" s="30"/>
      <c r="AE39" s="28">
        <f t="shared" si="7"/>
        <v>1</v>
      </c>
      <c r="AF39" s="29">
        <v>93</v>
      </c>
      <c r="AG39" s="30">
        <v>24</v>
      </c>
      <c r="AH39" s="30">
        <f t="shared" si="15"/>
        <v>69</v>
      </c>
      <c r="AI39" s="30"/>
      <c r="AJ39" s="30" t="s">
        <v>306</v>
      </c>
      <c r="AK39" s="30"/>
      <c r="AL39" s="30">
        <v>12</v>
      </c>
      <c r="AM39" s="28">
        <f t="shared" si="8"/>
        <v>13</v>
      </c>
      <c r="AN39" s="66">
        <v>93</v>
      </c>
      <c r="AO39" s="67">
        <v>24</v>
      </c>
      <c r="AP39" s="67">
        <f t="shared" si="1"/>
        <v>69</v>
      </c>
      <c r="AQ39" s="67" t="s">
        <v>360</v>
      </c>
      <c r="AR39" s="67"/>
      <c r="AS39" s="67"/>
      <c r="AT39" s="67">
        <v>14</v>
      </c>
      <c r="AU39" s="62">
        <f t="shared" si="9"/>
        <v>27</v>
      </c>
      <c r="AV39" s="29">
        <v>102</v>
      </c>
      <c r="AW39" s="30">
        <v>20</v>
      </c>
      <c r="AX39" s="30">
        <f t="shared" si="2"/>
        <v>82</v>
      </c>
      <c r="AY39" s="30"/>
      <c r="AZ39" s="30" t="s">
        <v>394</v>
      </c>
      <c r="BA39" s="30"/>
      <c r="BB39" s="30">
        <v>1</v>
      </c>
      <c r="BC39" s="28">
        <f t="shared" si="10"/>
        <v>28</v>
      </c>
      <c r="BD39" s="29">
        <v>106</v>
      </c>
      <c r="BE39" s="30">
        <v>20</v>
      </c>
      <c r="BF39" s="30">
        <f t="shared" si="3"/>
        <v>86</v>
      </c>
      <c r="BG39" s="30"/>
      <c r="BH39" s="30"/>
      <c r="BI39" s="30"/>
      <c r="BJ39" s="30">
        <v>1</v>
      </c>
      <c r="BK39" s="28">
        <f t="shared" si="11"/>
        <v>29</v>
      </c>
      <c r="BL39" s="92"/>
      <c r="BO39" s="89">
        <f t="shared" si="12"/>
        <v>5</v>
      </c>
      <c r="BQ39" s="86">
        <f t="shared" si="16"/>
        <v>100</v>
      </c>
      <c r="BR39" s="15" t="s">
        <v>438</v>
      </c>
      <c r="BS39" s="93">
        <f t="shared" si="13"/>
        <v>22</v>
      </c>
    </row>
    <row r="40" spans="1:72" ht="21">
      <c r="A40" s="15">
        <v>37</v>
      </c>
      <c r="B40" s="68" t="s">
        <v>114</v>
      </c>
      <c r="C40" s="68" t="s">
        <v>115</v>
      </c>
      <c r="D40" s="68" t="s">
        <v>43</v>
      </c>
      <c r="E40" s="82">
        <v>19</v>
      </c>
      <c r="F40" s="82"/>
      <c r="G40" s="70" t="s">
        <v>452</v>
      </c>
      <c r="H40" s="44"/>
      <c r="I40" s="45"/>
      <c r="J40" s="45"/>
      <c r="K40" s="45"/>
      <c r="L40" s="45"/>
      <c r="M40" s="45"/>
      <c r="N40" s="45"/>
      <c r="O40" s="43">
        <f t="shared" si="5"/>
        <v>0</v>
      </c>
      <c r="P40" s="29"/>
      <c r="Q40" s="30"/>
      <c r="R40" s="27" t="str">
        <f t="shared" si="14"/>
        <v>-</v>
      </c>
      <c r="S40" s="30"/>
      <c r="T40" s="30"/>
      <c r="U40" s="30"/>
      <c r="V40" s="30"/>
      <c r="W40" s="28">
        <f t="shared" si="6"/>
        <v>0</v>
      </c>
      <c r="X40" s="29"/>
      <c r="Y40" s="30"/>
      <c r="Z40" s="30" t="str">
        <f t="shared" si="0"/>
        <v>-</v>
      </c>
      <c r="AA40" s="30"/>
      <c r="AB40" s="30"/>
      <c r="AC40" s="30"/>
      <c r="AD40" s="30"/>
      <c r="AE40" s="28">
        <f t="shared" si="7"/>
        <v>0</v>
      </c>
      <c r="AF40" s="29"/>
      <c r="AG40" s="30"/>
      <c r="AH40" s="30" t="str">
        <f t="shared" si="15"/>
        <v>-</v>
      </c>
      <c r="AI40" s="30"/>
      <c r="AJ40" s="30"/>
      <c r="AK40" s="30"/>
      <c r="AL40" s="30"/>
      <c r="AM40" s="28">
        <f t="shared" si="8"/>
        <v>0</v>
      </c>
      <c r="AN40" s="29"/>
      <c r="AO40" s="30"/>
      <c r="AP40" s="30" t="str">
        <f t="shared" si="1"/>
        <v>-</v>
      </c>
      <c r="AQ40" s="30"/>
      <c r="AR40" s="30"/>
      <c r="AS40" s="30"/>
      <c r="AT40" s="30"/>
      <c r="AU40" s="28">
        <f t="shared" si="9"/>
        <v>0</v>
      </c>
      <c r="AV40" s="29"/>
      <c r="AW40" s="30"/>
      <c r="AX40" s="30" t="str">
        <f t="shared" si="2"/>
        <v>-</v>
      </c>
      <c r="AY40" s="30"/>
      <c r="AZ40" s="30"/>
      <c r="BA40" s="30"/>
      <c r="BB40" s="30"/>
      <c r="BC40" s="28">
        <f t="shared" si="10"/>
        <v>0</v>
      </c>
      <c r="BD40" s="29"/>
      <c r="BE40" s="30"/>
      <c r="BF40" s="30" t="str">
        <f t="shared" si="3"/>
        <v>-</v>
      </c>
      <c r="BG40" s="30"/>
      <c r="BH40" s="30"/>
      <c r="BI40" s="30"/>
      <c r="BJ40" s="30"/>
      <c r="BK40" s="28">
        <f t="shared" si="11"/>
        <v>0</v>
      </c>
      <c r="BL40" s="92"/>
      <c r="BO40" s="89">
        <f t="shared" si="12"/>
        <v>0</v>
      </c>
      <c r="BQ40" s="86" t="str">
        <f t="shared" si="16"/>
        <v>-</v>
      </c>
      <c r="BR40" s="15" t="s">
        <v>438</v>
      </c>
      <c r="BS40" s="93" t="s">
        <v>453</v>
      </c>
    </row>
    <row r="41" spans="1:72" ht="21">
      <c r="A41" s="15">
        <v>38</v>
      </c>
      <c r="B41" s="3" t="s">
        <v>116</v>
      </c>
      <c r="C41" s="3" t="s">
        <v>117</v>
      </c>
      <c r="D41" s="3" t="s">
        <v>18</v>
      </c>
      <c r="E41" s="9">
        <v>33</v>
      </c>
      <c r="F41" s="9"/>
      <c r="H41" s="44"/>
      <c r="I41" s="45"/>
      <c r="J41" s="45"/>
      <c r="K41" s="45"/>
      <c r="L41" s="45"/>
      <c r="M41" s="45"/>
      <c r="N41" s="45"/>
      <c r="O41" s="43">
        <f t="shared" si="5"/>
        <v>0</v>
      </c>
      <c r="P41" s="29"/>
      <c r="Q41" s="30"/>
      <c r="R41" s="27" t="str">
        <f t="shared" si="14"/>
        <v>-</v>
      </c>
      <c r="S41" s="30"/>
      <c r="T41" s="30"/>
      <c r="U41" s="30"/>
      <c r="V41" s="30"/>
      <c r="W41" s="28">
        <f t="shared" si="6"/>
        <v>0</v>
      </c>
      <c r="X41" s="29"/>
      <c r="Y41" s="30"/>
      <c r="Z41" s="30" t="str">
        <f t="shared" si="0"/>
        <v>-</v>
      </c>
      <c r="AA41" s="30"/>
      <c r="AB41" s="30"/>
      <c r="AC41" s="30"/>
      <c r="AD41" s="30"/>
      <c r="AE41" s="28">
        <f t="shared" si="7"/>
        <v>0</v>
      </c>
      <c r="AF41" s="29"/>
      <c r="AG41" s="30"/>
      <c r="AH41" s="30" t="str">
        <f t="shared" si="15"/>
        <v>-</v>
      </c>
      <c r="AI41" s="30"/>
      <c r="AJ41" s="30"/>
      <c r="AK41" s="30"/>
      <c r="AL41" s="30"/>
      <c r="AM41" s="28">
        <f t="shared" si="8"/>
        <v>0</v>
      </c>
      <c r="AN41" s="29"/>
      <c r="AO41" s="30"/>
      <c r="AP41" s="30" t="str">
        <f t="shared" si="1"/>
        <v>-</v>
      </c>
      <c r="AQ41" s="30"/>
      <c r="AR41" s="30"/>
      <c r="AS41" s="30"/>
      <c r="AT41" s="30"/>
      <c r="AU41" s="28">
        <f t="shared" si="9"/>
        <v>0</v>
      </c>
      <c r="AV41" s="29"/>
      <c r="AW41" s="30"/>
      <c r="AX41" s="30" t="str">
        <f t="shared" si="2"/>
        <v>-</v>
      </c>
      <c r="AY41" s="30"/>
      <c r="AZ41" s="30"/>
      <c r="BA41" s="30"/>
      <c r="BB41" s="30"/>
      <c r="BC41" s="28">
        <f t="shared" si="10"/>
        <v>0</v>
      </c>
      <c r="BD41" s="29"/>
      <c r="BE41" s="30"/>
      <c r="BF41" s="30" t="str">
        <f t="shared" si="3"/>
        <v>-</v>
      </c>
      <c r="BG41" s="30"/>
      <c r="BH41" s="30"/>
      <c r="BI41" s="30"/>
      <c r="BJ41" s="30"/>
      <c r="BK41" s="28">
        <f t="shared" si="11"/>
        <v>0</v>
      </c>
      <c r="BL41" s="92"/>
      <c r="BO41" s="89">
        <f t="shared" si="12"/>
        <v>0</v>
      </c>
      <c r="BQ41" s="86" t="str">
        <f t="shared" si="16"/>
        <v>-</v>
      </c>
      <c r="BR41" s="15" t="s">
        <v>438</v>
      </c>
      <c r="BS41" s="93">
        <v>33</v>
      </c>
      <c r="BT41" t="s">
        <v>443</v>
      </c>
    </row>
    <row r="42" spans="1:72" ht="21">
      <c r="A42" s="15">
        <v>39</v>
      </c>
      <c r="B42" s="12" t="s">
        <v>118</v>
      </c>
      <c r="C42" s="12" t="s">
        <v>115</v>
      </c>
      <c r="D42" s="12" t="s">
        <v>119</v>
      </c>
      <c r="E42" s="9" t="s">
        <v>120</v>
      </c>
      <c r="F42" s="9"/>
      <c r="H42" s="44"/>
      <c r="I42" s="45"/>
      <c r="J42" s="45"/>
      <c r="K42" s="45"/>
      <c r="L42" s="45"/>
      <c r="M42" s="45"/>
      <c r="N42" s="45"/>
      <c r="O42" s="43">
        <f t="shared" si="5"/>
        <v>0</v>
      </c>
      <c r="P42" s="29"/>
      <c r="Q42" s="30"/>
      <c r="R42" s="27" t="str">
        <f t="shared" si="14"/>
        <v>-</v>
      </c>
      <c r="S42" s="30"/>
      <c r="T42" s="30"/>
      <c r="U42" s="30"/>
      <c r="V42" s="30"/>
      <c r="W42" s="28">
        <f t="shared" ref="W42:W73" si="17">O42+V42</f>
        <v>0</v>
      </c>
      <c r="X42" s="29"/>
      <c r="Y42" s="30"/>
      <c r="Z42" s="30" t="str">
        <f t="shared" si="0"/>
        <v>-</v>
      </c>
      <c r="AA42" s="30"/>
      <c r="AB42" s="30"/>
      <c r="AC42" s="30"/>
      <c r="AD42" s="30"/>
      <c r="AE42" s="28">
        <f t="shared" ref="AE42:AE73" si="18">W42+AD42</f>
        <v>0</v>
      </c>
      <c r="AF42" s="29"/>
      <c r="AG42" s="30"/>
      <c r="AH42" s="30" t="str">
        <f t="shared" si="15"/>
        <v>-</v>
      </c>
      <c r="AI42" s="30"/>
      <c r="AJ42" s="30"/>
      <c r="AK42" s="30"/>
      <c r="AL42" s="30"/>
      <c r="AM42" s="28">
        <f t="shared" ref="AM42:AM73" si="19">AE42+AL42</f>
        <v>0</v>
      </c>
      <c r="AN42" s="29"/>
      <c r="AO42" s="30"/>
      <c r="AP42" s="30" t="str">
        <f t="shared" si="1"/>
        <v>-</v>
      </c>
      <c r="AQ42" s="30"/>
      <c r="AR42" s="30"/>
      <c r="AS42" s="30"/>
      <c r="AT42" s="30"/>
      <c r="AU42" s="28">
        <f t="shared" ref="AU42:AU73" si="20">AM42+AT42</f>
        <v>0</v>
      </c>
      <c r="AV42" s="29"/>
      <c r="AW42" s="30"/>
      <c r="AX42" s="30" t="str">
        <f t="shared" si="2"/>
        <v>-</v>
      </c>
      <c r="AY42" s="30"/>
      <c r="AZ42" s="30"/>
      <c r="BA42" s="30"/>
      <c r="BB42" s="30"/>
      <c r="BC42" s="28">
        <f t="shared" ref="BC42:BC73" si="21">AU42+BB42</f>
        <v>0</v>
      </c>
      <c r="BD42" s="29"/>
      <c r="BE42" s="30"/>
      <c r="BF42" s="30" t="str">
        <f t="shared" si="3"/>
        <v>-</v>
      </c>
      <c r="BG42" s="30"/>
      <c r="BH42" s="30"/>
      <c r="BI42" s="30"/>
      <c r="BJ42" s="30"/>
      <c r="BK42" s="28">
        <f t="shared" ref="BK42:BK73" si="22">BC42+BJ42</f>
        <v>0</v>
      </c>
      <c r="BL42" s="92"/>
      <c r="BO42" s="89">
        <f t="shared" si="12"/>
        <v>0</v>
      </c>
      <c r="BQ42" s="86" t="str">
        <f t="shared" si="16"/>
        <v>-</v>
      </c>
      <c r="BR42" s="15" t="s">
        <v>438</v>
      </c>
      <c r="BS42" s="93" t="s">
        <v>404</v>
      </c>
    </row>
    <row r="43" spans="1:72" ht="21">
      <c r="A43" s="15">
        <v>40</v>
      </c>
      <c r="B43" s="12" t="s">
        <v>121</v>
      </c>
      <c r="C43" s="12" t="s">
        <v>122</v>
      </c>
      <c r="D43" s="12" t="s">
        <v>123</v>
      </c>
      <c r="E43" s="9">
        <v>17</v>
      </c>
      <c r="F43" s="9">
        <v>15</v>
      </c>
      <c r="H43" s="44"/>
      <c r="I43" s="45"/>
      <c r="J43" s="45"/>
      <c r="K43" s="45"/>
      <c r="L43" s="45"/>
      <c r="M43" s="45"/>
      <c r="N43" s="45"/>
      <c r="O43" s="43">
        <f t="shared" si="5"/>
        <v>0</v>
      </c>
      <c r="P43" s="29">
        <v>93</v>
      </c>
      <c r="Q43" s="30">
        <v>17</v>
      </c>
      <c r="R43" s="27">
        <f t="shared" si="14"/>
        <v>76</v>
      </c>
      <c r="S43" s="30"/>
      <c r="T43" s="30" t="s">
        <v>240</v>
      </c>
      <c r="U43" s="30"/>
      <c r="V43" s="30">
        <v>1</v>
      </c>
      <c r="W43" s="28">
        <f t="shared" si="17"/>
        <v>1</v>
      </c>
      <c r="X43" s="29">
        <v>97</v>
      </c>
      <c r="Y43" s="30">
        <v>17</v>
      </c>
      <c r="Z43" s="30">
        <f t="shared" si="0"/>
        <v>80</v>
      </c>
      <c r="AA43" s="30"/>
      <c r="AB43" s="30"/>
      <c r="AC43" s="30"/>
      <c r="AD43" s="30">
        <v>3</v>
      </c>
      <c r="AE43" s="28">
        <f t="shared" si="18"/>
        <v>4</v>
      </c>
      <c r="AF43" s="29">
        <v>88</v>
      </c>
      <c r="AG43" s="30">
        <v>17</v>
      </c>
      <c r="AH43" s="30">
        <f t="shared" si="15"/>
        <v>71</v>
      </c>
      <c r="AI43" s="30"/>
      <c r="AJ43" s="30"/>
      <c r="AK43" s="30"/>
      <c r="AL43" s="30">
        <v>10</v>
      </c>
      <c r="AM43" s="28">
        <f t="shared" si="19"/>
        <v>14</v>
      </c>
      <c r="AN43" s="77">
        <v>87</v>
      </c>
      <c r="AO43" s="78">
        <v>17</v>
      </c>
      <c r="AP43" s="78">
        <f t="shared" si="1"/>
        <v>70</v>
      </c>
      <c r="AQ43" s="78" t="s">
        <v>361</v>
      </c>
      <c r="AR43" s="78"/>
      <c r="AS43" s="78"/>
      <c r="AT43" s="78">
        <v>13</v>
      </c>
      <c r="AU43" s="59">
        <f t="shared" si="20"/>
        <v>27</v>
      </c>
      <c r="AV43" s="29"/>
      <c r="AW43" s="30"/>
      <c r="AX43" s="30" t="str">
        <f t="shared" si="2"/>
        <v>-</v>
      </c>
      <c r="AY43" s="30"/>
      <c r="AZ43" s="30"/>
      <c r="BA43" s="30"/>
      <c r="BB43" s="30"/>
      <c r="BC43" s="28">
        <f t="shared" si="21"/>
        <v>27</v>
      </c>
      <c r="BD43" s="29"/>
      <c r="BE43" s="30"/>
      <c r="BF43" s="30" t="str">
        <f t="shared" si="3"/>
        <v>-</v>
      </c>
      <c r="BG43" s="30"/>
      <c r="BH43" s="30"/>
      <c r="BI43" s="30"/>
      <c r="BJ43" s="30"/>
      <c r="BK43" s="28">
        <f t="shared" si="22"/>
        <v>27</v>
      </c>
      <c r="BL43" s="92"/>
      <c r="BO43" s="89">
        <f t="shared" si="12"/>
        <v>4</v>
      </c>
      <c r="BQ43" s="86">
        <f t="shared" si="16"/>
        <v>91.25</v>
      </c>
      <c r="BR43" s="15" t="s">
        <v>438</v>
      </c>
      <c r="BS43" s="93">
        <f t="shared" si="13"/>
        <v>15</v>
      </c>
    </row>
    <row r="44" spans="1:72" ht="21">
      <c r="A44" s="15">
        <v>41</v>
      </c>
      <c r="B44" s="83" t="s">
        <v>124</v>
      </c>
      <c r="C44" s="83" t="s">
        <v>125</v>
      </c>
      <c r="D44" s="83" t="s">
        <v>6</v>
      </c>
      <c r="E44" s="84" t="s">
        <v>126</v>
      </c>
      <c r="F44" s="82"/>
      <c r="G44" s="85" t="s">
        <v>421</v>
      </c>
      <c r="H44" s="44"/>
      <c r="I44" s="45"/>
      <c r="J44" s="45"/>
      <c r="K44" s="45"/>
      <c r="L44" s="45"/>
      <c r="M44" s="45"/>
      <c r="N44" s="45"/>
      <c r="O44" s="43">
        <f t="shared" si="5"/>
        <v>0</v>
      </c>
      <c r="P44" s="29">
        <v>106</v>
      </c>
      <c r="Q44" s="30">
        <v>25</v>
      </c>
      <c r="R44" s="27">
        <f t="shared" si="14"/>
        <v>81</v>
      </c>
      <c r="S44" s="30"/>
      <c r="T44" s="30"/>
      <c r="U44" s="30"/>
      <c r="V44" s="30">
        <v>1</v>
      </c>
      <c r="W44" s="28">
        <f t="shared" si="17"/>
        <v>1</v>
      </c>
      <c r="X44" s="29"/>
      <c r="Y44" s="30"/>
      <c r="Z44" s="30" t="str">
        <f t="shared" si="0"/>
        <v>-</v>
      </c>
      <c r="AA44" s="30"/>
      <c r="AB44" s="30"/>
      <c r="AC44" s="30"/>
      <c r="AD44" s="30"/>
      <c r="AE44" s="28">
        <f t="shared" si="18"/>
        <v>1</v>
      </c>
      <c r="AF44" s="29">
        <v>104</v>
      </c>
      <c r="AG44" s="30">
        <v>25</v>
      </c>
      <c r="AH44" s="30">
        <f t="shared" si="15"/>
        <v>79</v>
      </c>
      <c r="AI44" s="30"/>
      <c r="AJ44" s="30"/>
      <c r="AK44" s="30"/>
      <c r="AL44" s="30">
        <v>1</v>
      </c>
      <c r="AM44" s="28">
        <f t="shared" si="19"/>
        <v>2</v>
      </c>
      <c r="AN44" s="29"/>
      <c r="AO44" s="30"/>
      <c r="AP44" s="30" t="str">
        <f t="shared" si="1"/>
        <v>-</v>
      </c>
      <c r="AQ44" s="30"/>
      <c r="AR44" s="30"/>
      <c r="AS44" s="30"/>
      <c r="AT44" s="30"/>
      <c r="AU44" s="28">
        <f t="shared" si="20"/>
        <v>2</v>
      </c>
      <c r="AV44" s="29"/>
      <c r="AW44" s="30"/>
      <c r="AX44" s="30" t="str">
        <f t="shared" si="2"/>
        <v>-</v>
      </c>
      <c r="AY44" s="30"/>
      <c r="AZ44" s="30"/>
      <c r="BA44" s="30"/>
      <c r="BB44" s="30"/>
      <c r="BC44" s="28">
        <f t="shared" si="21"/>
        <v>2</v>
      </c>
      <c r="BD44" s="29"/>
      <c r="BE44" s="30"/>
      <c r="BF44" s="30" t="str">
        <f t="shared" si="3"/>
        <v>-</v>
      </c>
      <c r="BG44" s="30"/>
      <c r="BH44" s="30"/>
      <c r="BI44" s="30"/>
      <c r="BJ44" s="30"/>
      <c r="BK44" s="28">
        <f t="shared" si="22"/>
        <v>2</v>
      </c>
      <c r="BL44" s="92"/>
      <c r="BO44" s="89">
        <f t="shared" si="12"/>
        <v>2</v>
      </c>
      <c r="BQ44" s="86">
        <f t="shared" si="16"/>
        <v>105</v>
      </c>
      <c r="BR44" s="15" t="s">
        <v>404</v>
      </c>
      <c r="BS44" s="93" t="s">
        <v>404</v>
      </c>
    </row>
    <row r="45" spans="1:72" ht="21">
      <c r="A45" s="15">
        <v>42</v>
      </c>
      <c r="B45" s="12" t="s">
        <v>127</v>
      </c>
      <c r="C45" s="12" t="s">
        <v>128</v>
      </c>
      <c r="D45" s="12" t="s">
        <v>129</v>
      </c>
      <c r="E45" s="9" t="s">
        <v>120</v>
      </c>
      <c r="F45" s="9">
        <v>21</v>
      </c>
      <c r="H45" s="44"/>
      <c r="I45" s="45"/>
      <c r="J45" s="45"/>
      <c r="K45" s="45"/>
      <c r="L45" s="45"/>
      <c r="M45" s="45"/>
      <c r="N45" s="45"/>
      <c r="O45" s="43">
        <f t="shared" si="5"/>
        <v>0</v>
      </c>
      <c r="P45" s="29">
        <v>102</v>
      </c>
      <c r="Q45" s="30" t="s">
        <v>248</v>
      </c>
      <c r="R45" s="27" t="str">
        <f t="shared" si="14"/>
        <v>-</v>
      </c>
      <c r="S45" s="30"/>
      <c r="T45" s="30"/>
      <c r="U45" s="30"/>
      <c r="V45" s="30"/>
      <c r="W45" s="28">
        <f t="shared" si="17"/>
        <v>0</v>
      </c>
      <c r="X45" s="29">
        <v>112</v>
      </c>
      <c r="Y45" s="30">
        <v>21</v>
      </c>
      <c r="Z45" s="30">
        <f t="shared" si="0"/>
        <v>91</v>
      </c>
      <c r="AA45" s="30"/>
      <c r="AB45" s="30"/>
      <c r="AC45" s="30"/>
      <c r="AD45" s="30">
        <v>1</v>
      </c>
      <c r="AE45" s="28">
        <f t="shared" si="18"/>
        <v>1</v>
      </c>
      <c r="AF45" s="29"/>
      <c r="AG45" s="30"/>
      <c r="AH45" s="30" t="str">
        <f t="shared" si="15"/>
        <v>-</v>
      </c>
      <c r="AI45" s="30"/>
      <c r="AJ45" s="30"/>
      <c r="AK45" s="30"/>
      <c r="AL45" s="30"/>
      <c r="AM45" s="28">
        <f t="shared" si="19"/>
        <v>1</v>
      </c>
      <c r="AN45" s="29">
        <v>99</v>
      </c>
      <c r="AO45" s="30">
        <v>21</v>
      </c>
      <c r="AP45" s="30">
        <f t="shared" si="1"/>
        <v>78</v>
      </c>
      <c r="AQ45" s="30"/>
      <c r="AR45" s="30" t="s">
        <v>369</v>
      </c>
      <c r="AS45" s="30"/>
      <c r="AT45" s="30">
        <v>1</v>
      </c>
      <c r="AU45" s="28">
        <f t="shared" si="20"/>
        <v>2</v>
      </c>
      <c r="AV45" s="29"/>
      <c r="AW45" s="30"/>
      <c r="AX45" s="30" t="str">
        <f t="shared" si="2"/>
        <v>-</v>
      </c>
      <c r="AY45" s="30"/>
      <c r="AZ45" s="30"/>
      <c r="BA45" s="30"/>
      <c r="BB45" s="30"/>
      <c r="BC45" s="28">
        <f t="shared" si="21"/>
        <v>2</v>
      </c>
      <c r="BD45" s="29"/>
      <c r="BE45" s="30"/>
      <c r="BF45" s="30" t="str">
        <f t="shared" si="3"/>
        <v>-</v>
      </c>
      <c r="BG45" s="30"/>
      <c r="BH45" s="30"/>
      <c r="BI45" s="30"/>
      <c r="BJ45" s="30"/>
      <c r="BK45" s="28">
        <f t="shared" si="22"/>
        <v>2</v>
      </c>
      <c r="BL45" s="92"/>
      <c r="BO45" s="89">
        <f t="shared" si="12"/>
        <v>3</v>
      </c>
      <c r="BQ45" s="86">
        <f t="shared" si="16"/>
        <v>104.33333333333333</v>
      </c>
      <c r="BR45" s="15" t="s">
        <v>438</v>
      </c>
      <c r="BS45" s="93">
        <f t="shared" si="13"/>
        <v>26</v>
      </c>
    </row>
    <row r="46" spans="1:72" ht="21">
      <c r="A46" s="15">
        <v>43</v>
      </c>
      <c r="B46" s="12" t="s">
        <v>130</v>
      </c>
      <c r="C46" s="12" t="s">
        <v>131</v>
      </c>
      <c r="D46" s="12" t="s">
        <v>132</v>
      </c>
      <c r="E46" s="9" t="s">
        <v>120</v>
      </c>
      <c r="F46" s="9">
        <v>20</v>
      </c>
      <c r="H46" s="44"/>
      <c r="I46" s="45"/>
      <c r="J46" s="45"/>
      <c r="K46" s="45"/>
      <c r="L46" s="45"/>
      <c r="M46" s="45"/>
      <c r="N46" s="45"/>
      <c r="O46" s="43">
        <f t="shared" si="5"/>
        <v>0</v>
      </c>
      <c r="P46" s="29">
        <v>110</v>
      </c>
      <c r="Q46" s="30" t="s">
        <v>248</v>
      </c>
      <c r="R46" s="27" t="str">
        <f t="shared" si="14"/>
        <v>-</v>
      </c>
      <c r="S46" s="30"/>
      <c r="T46" s="30"/>
      <c r="U46" s="30"/>
      <c r="V46" s="30"/>
      <c r="W46" s="28">
        <f t="shared" si="17"/>
        <v>0</v>
      </c>
      <c r="X46" s="29"/>
      <c r="Y46" s="30"/>
      <c r="Z46" s="30" t="str">
        <f t="shared" si="0"/>
        <v>-</v>
      </c>
      <c r="AA46" s="30"/>
      <c r="AB46" s="30"/>
      <c r="AC46" s="30"/>
      <c r="AD46" s="30"/>
      <c r="AE46" s="28">
        <f t="shared" si="18"/>
        <v>0</v>
      </c>
      <c r="AF46" s="29"/>
      <c r="AG46" s="30"/>
      <c r="AH46" s="30" t="str">
        <f t="shared" si="15"/>
        <v>-</v>
      </c>
      <c r="AI46" s="30"/>
      <c r="AJ46" s="30"/>
      <c r="AK46" s="30"/>
      <c r="AL46" s="30"/>
      <c r="AM46" s="28">
        <f t="shared" si="19"/>
        <v>0</v>
      </c>
      <c r="AN46" s="29">
        <v>95</v>
      </c>
      <c r="AO46" s="30" t="s">
        <v>376</v>
      </c>
      <c r="AP46" s="30" t="str">
        <f t="shared" si="1"/>
        <v>-</v>
      </c>
      <c r="AQ46" s="30"/>
      <c r="AR46" s="30"/>
      <c r="AS46" s="30"/>
      <c r="AT46" s="30"/>
      <c r="AU46" s="28">
        <f t="shared" si="20"/>
        <v>0</v>
      </c>
      <c r="AV46" s="29">
        <v>99</v>
      </c>
      <c r="AW46" s="30" t="s">
        <v>250</v>
      </c>
      <c r="AX46" s="30" t="str">
        <f t="shared" si="2"/>
        <v>-</v>
      </c>
      <c r="AY46" s="30" t="s">
        <v>391</v>
      </c>
      <c r="AZ46" s="30" t="s">
        <v>391</v>
      </c>
      <c r="BA46" s="30"/>
      <c r="BB46" s="30"/>
      <c r="BC46" s="28">
        <f t="shared" si="21"/>
        <v>0</v>
      </c>
      <c r="BD46" s="29"/>
      <c r="BE46" s="30"/>
      <c r="BF46" s="30" t="str">
        <f t="shared" si="3"/>
        <v>-</v>
      </c>
      <c r="BG46" s="30"/>
      <c r="BH46" s="30"/>
      <c r="BI46" s="30"/>
      <c r="BJ46" s="30"/>
      <c r="BK46" s="28">
        <f t="shared" si="22"/>
        <v>0</v>
      </c>
      <c r="BL46" s="92"/>
      <c r="BO46" s="89">
        <f t="shared" si="12"/>
        <v>3</v>
      </c>
      <c r="BQ46" s="86">
        <f t="shared" si="16"/>
        <v>101.33333333333333</v>
      </c>
      <c r="BR46" s="15" t="s">
        <v>438</v>
      </c>
      <c r="BS46" s="93">
        <f>ROUND((AVERAGE(AN46,AV46)-72)*0.65,0)</f>
        <v>16</v>
      </c>
      <c r="BT46" t="s">
        <v>456</v>
      </c>
    </row>
    <row r="47" spans="1:72" ht="21">
      <c r="A47" s="15">
        <v>44</v>
      </c>
      <c r="B47" s="3" t="s">
        <v>133</v>
      </c>
      <c r="C47" s="3" t="s">
        <v>134</v>
      </c>
      <c r="D47" s="3" t="s">
        <v>135</v>
      </c>
      <c r="E47" s="9" t="s">
        <v>120</v>
      </c>
      <c r="F47" s="9"/>
      <c r="H47" s="44"/>
      <c r="I47" s="45"/>
      <c r="J47" s="45"/>
      <c r="K47" s="45"/>
      <c r="L47" s="45"/>
      <c r="M47" s="45"/>
      <c r="N47" s="45"/>
      <c r="O47" s="43">
        <f t="shared" si="5"/>
        <v>0</v>
      </c>
      <c r="P47" s="29"/>
      <c r="Q47" s="30"/>
      <c r="R47" s="27" t="str">
        <f t="shared" si="14"/>
        <v>-</v>
      </c>
      <c r="S47" s="30"/>
      <c r="T47" s="30"/>
      <c r="U47" s="30"/>
      <c r="V47" s="30"/>
      <c r="W47" s="28">
        <f t="shared" si="17"/>
        <v>0</v>
      </c>
      <c r="X47" s="29"/>
      <c r="Y47" s="30"/>
      <c r="Z47" s="30" t="str">
        <f t="shared" si="0"/>
        <v>-</v>
      </c>
      <c r="AA47" s="30"/>
      <c r="AB47" s="30"/>
      <c r="AC47" s="30"/>
      <c r="AD47" s="30"/>
      <c r="AE47" s="28">
        <f t="shared" si="18"/>
        <v>0</v>
      </c>
      <c r="AF47" s="29"/>
      <c r="AG47" s="30"/>
      <c r="AH47" s="30" t="str">
        <f t="shared" si="15"/>
        <v>-</v>
      </c>
      <c r="AI47" s="30"/>
      <c r="AJ47" s="30"/>
      <c r="AK47" s="30"/>
      <c r="AL47" s="30"/>
      <c r="AM47" s="28">
        <f t="shared" si="19"/>
        <v>0</v>
      </c>
      <c r="AN47" s="29"/>
      <c r="AO47" s="30"/>
      <c r="AP47" s="30" t="str">
        <f t="shared" si="1"/>
        <v>-</v>
      </c>
      <c r="AQ47" s="30"/>
      <c r="AR47" s="30"/>
      <c r="AS47" s="30"/>
      <c r="AT47" s="30"/>
      <c r="AU47" s="28">
        <f t="shared" si="20"/>
        <v>0</v>
      </c>
      <c r="AV47" s="29"/>
      <c r="AW47" s="30"/>
      <c r="AX47" s="30" t="str">
        <f t="shared" si="2"/>
        <v>-</v>
      </c>
      <c r="AY47" s="30"/>
      <c r="AZ47" s="30"/>
      <c r="BA47" s="30"/>
      <c r="BB47" s="30"/>
      <c r="BC47" s="28">
        <f t="shared" si="21"/>
        <v>0</v>
      </c>
      <c r="BD47" s="29"/>
      <c r="BE47" s="30"/>
      <c r="BF47" s="30" t="str">
        <f t="shared" si="3"/>
        <v>-</v>
      </c>
      <c r="BG47" s="30"/>
      <c r="BH47" s="30"/>
      <c r="BI47" s="30"/>
      <c r="BJ47" s="30"/>
      <c r="BK47" s="28">
        <f t="shared" si="22"/>
        <v>0</v>
      </c>
      <c r="BL47" s="92"/>
      <c r="BO47" s="89">
        <f t="shared" si="12"/>
        <v>0</v>
      </c>
      <c r="BQ47" s="86" t="str">
        <f t="shared" si="16"/>
        <v>-</v>
      </c>
      <c r="BR47" s="15" t="s">
        <v>438</v>
      </c>
      <c r="BS47" s="93" t="s">
        <v>404</v>
      </c>
    </row>
    <row r="48" spans="1:72" ht="21">
      <c r="A48" s="15">
        <v>45</v>
      </c>
      <c r="B48" s="3" t="s">
        <v>136</v>
      </c>
      <c r="C48" s="3" t="s">
        <v>137</v>
      </c>
      <c r="D48" s="14" t="s">
        <v>138</v>
      </c>
      <c r="E48" s="9">
        <v>17</v>
      </c>
      <c r="F48" s="9"/>
      <c r="H48" s="44"/>
      <c r="I48" s="45"/>
      <c r="J48" s="45"/>
      <c r="K48" s="45"/>
      <c r="L48" s="45"/>
      <c r="M48" s="45"/>
      <c r="N48" s="45"/>
      <c r="O48" s="43">
        <f t="shared" si="5"/>
        <v>0</v>
      </c>
      <c r="P48" s="29"/>
      <c r="Q48" s="30"/>
      <c r="R48" s="27" t="str">
        <f t="shared" si="14"/>
        <v>-</v>
      </c>
      <c r="S48" s="30"/>
      <c r="T48" s="30"/>
      <c r="U48" s="30"/>
      <c r="V48" s="30"/>
      <c r="W48" s="28">
        <f t="shared" si="17"/>
        <v>0</v>
      </c>
      <c r="X48" s="29"/>
      <c r="Y48" s="30"/>
      <c r="Z48" s="30" t="str">
        <f t="shared" si="0"/>
        <v>-</v>
      </c>
      <c r="AA48" s="30"/>
      <c r="AB48" s="30"/>
      <c r="AC48" s="30"/>
      <c r="AD48" s="30"/>
      <c r="AE48" s="28">
        <f t="shared" si="18"/>
        <v>0</v>
      </c>
      <c r="AF48" s="29">
        <v>95</v>
      </c>
      <c r="AG48" s="30">
        <v>17</v>
      </c>
      <c r="AH48" s="30">
        <f t="shared" si="15"/>
        <v>78</v>
      </c>
      <c r="AI48" s="30"/>
      <c r="AJ48" s="30"/>
      <c r="AK48" s="30"/>
      <c r="AL48" s="30">
        <v>1</v>
      </c>
      <c r="AM48" s="28">
        <f t="shared" si="19"/>
        <v>1</v>
      </c>
      <c r="AN48" s="29">
        <v>93</v>
      </c>
      <c r="AO48" s="30">
        <v>17</v>
      </c>
      <c r="AP48" s="30">
        <f t="shared" si="1"/>
        <v>76</v>
      </c>
      <c r="AQ48" s="30"/>
      <c r="AR48" s="30"/>
      <c r="AS48" s="30"/>
      <c r="AT48" s="30">
        <v>4</v>
      </c>
      <c r="AU48" s="28">
        <f t="shared" si="20"/>
        <v>5</v>
      </c>
      <c r="AV48" s="29">
        <v>96</v>
      </c>
      <c r="AW48" s="30">
        <v>17</v>
      </c>
      <c r="AX48" s="30">
        <f t="shared" si="2"/>
        <v>79</v>
      </c>
      <c r="AY48" s="30"/>
      <c r="AZ48" s="30"/>
      <c r="BA48" s="30"/>
      <c r="BB48" s="30">
        <v>1</v>
      </c>
      <c r="BC48" s="28">
        <f t="shared" si="21"/>
        <v>6</v>
      </c>
      <c r="BD48" s="66">
        <v>87</v>
      </c>
      <c r="BE48" s="67">
        <v>17</v>
      </c>
      <c r="BF48" s="67">
        <f t="shared" si="3"/>
        <v>70</v>
      </c>
      <c r="BG48" s="67" t="s">
        <v>407</v>
      </c>
      <c r="BH48" s="67"/>
      <c r="BI48" s="67"/>
      <c r="BJ48" s="67">
        <v>14</v>
      </c>
      <c r="BK48" s="62">
        <f t="shared" si="22"/>
        <v>20</v>
      </c>
      <c r="BL48" s="92"/>
      <c r="BO48" s="89">
        <f t="shared" si="12"/>
        <v>4</v>
      </c>
      <c r="BQ48" s="86">
        <f t="shared" si="16"/>
        <v>92.75</v>
      </c>
      <c r="BR48" s="15" t="s">
        <v>438</v>
      </c>
      <c r="BS48" s="93">
        <f t="shared" si="13"/>
        <v>17</v>
      </c>
    </row>
    <row r="49" spans="1:72" ht="21">
      <c r="A49" s="15">
        <v>46</v>
      </c>
      <c r="B49" s="3" t="s">
        <v>139</v>
      </c>
      <c r="C49" s="3" t="s">
        <v>140</v>
      </c>
      <c r="D49" s="3" t="s">
        <v>43</v>
      </c>
      <c r="E49" s="9" t="s">
        <v>120</v>
      </c>
      <c r="F49" s="9"/>
      <c r="H49" s="44"/>
      <c r="I49" s="45"/>
      <c r="J49" s="45"/>
      <c r="K49" s="45"/>
      <c r="L49" s="45"/>
      <c r="M49" s="45"/>
      <c r="N49" s="45"/>
      <c r="O49" s="43">
        <f t="shared" si="5"/>
        <v>0</v>
      </c>
      <c r="P49" s="29"/>
      <c r="Q49" s="30"/>
      <c r="R49" s="27" t="str">
        <f t="shared" si="14"/>
        <v>-</v>
      </c>
      <c r="S49" s="30"/>
      <c r="T49" s="30"/>
      <c r="U49" s="30"/>
      <c r="V49" s="30"/>
      <c r="W49" s="28">
        <f t="shared" si="17"/>
        <v>0</v>
      </c>
      <c r="X49" s="29"/>
      <c r="Y49" s="30"/>
      <c r="Z49" s="30" t="str">
        <f t="shared" si="0"/>
        <v>-</v>
      </c>
      <c r="AA49" s="30"/>
      <c r="AB49" s="30"/>
      <c r="AC49" s="30"/>
      <c r="AD49" s="30"/>
      <c r="AE49" s="28">
        <f t="shared" si="18"/>
        <v>0</v>
      </c>
      <c r="AF49" s="29"/>
      <c r="AG49" s="30"/>
      <c r="AH49" s="30" t="str">
        <f t="shared" si="15"/>
        <v>-</v>
      </c>
      <c r="AI49" s="30"/>
      <c r="AJ49" s="30"/>
      <c r="AK49" s="30"/>
      <c r="AL49" s="30"/>
      <c r="AM49" s="28">
        <f t="shared" si="19"/>
        <v>0</v>
      </c>
      <c r="AN49" s="29"/>
      <c r="AO49" s="30"/>
      <c r="AP49" s="30" t="str">
        <f t="shared" si="1"/>
        <v>-</v>
      </c>
      <c r="AQ49" s="30"/>
      <c r="AR49" s="30"/>
      <c r="AS49" s="30"/>
      <c r="AT49" s="30"/>
      <c r="AU49" s="28">
        <f t="shared" si="20"/>
        <v>0</v>
      </c>
      <c r="AV49" s="29"/>
      <c r="AW49" s="30"/>
      <c r="AX49" s="30" t="str">
        <f t="shared" si="2"/>
        <v>-</v>
      </c>
      <c r="AY49" s="30"/>
      <c r="AZ49" s="30"/>
      <c r="BA49" s="30"/>
      <c r="BB49" s="30"/>
      <c r="BC49" s="28">
        <f t="shared" si="21"/>
        <v>0</v>
      </c>
      <c r="BD49" s="29"/>
      <c r="BE49" s="30"/>
      <c r="BF49" s="30" t="str">
        <f t="shared" si="3"/>
        <v>-</v>
      </c>
      <c r="BG49" s="30"/>
      <c r="BH49" s="30"/>
      <c r="BI49" s="30"/>
      <c r="BJ49" s="30"/>
      <c r="BK49" s="28">
        <f t="shared" si="22"/>
        <v>0</v>
      </c>
      <c r="BL49" s="92"/>
      <c r="BO49" s="89">
        <f t="shared" si="12"/>
        <v>0</v>
      </c>
      <c r="BQ49" s="86" t="str">
        <f t="shared" si="16"/>
        <v>-</v>
      </c>
      <c r="BR49" s="15" t="s">
        <v>438</v>
      </c>
      <c r="BS49" s="93" t="s">
        <v>404</v>
      </c>
    </row>
    <row r="50" spans="1:72" ht="21">
      <c r="A50" s="15">
        <v>47</v>
      </c>
      <c r="B50" s="13" t="s">
        <v>141</v>
      </c>
      <c r="C50" s="13" t="s">
        <v>142</v>
      </c>
      <c r="D50" s="13" t="s">
        <v>143</v>
      </c>
      <c r="E50" s="9">
        <v>9</v>
      </c>
      <c r="F50" s="9"/>
      <c r="H50" s="44"/>
      <c r="I50" s="45"/>
      <c r="J50" s="45"/>
      <c r="K50" s="45"/>
      <c r="L50" s="45"/>
      <c r="M50" s="45"/>
      <c r="N50" s="45"/>
      <c r="O50" s="43">
        <f t="shared" si="5"/>
        <v>0</v>
      </c>
      <c r="P50" s="29"/>
      <c r="Q50" s="30"/>
      <c r="R50" s="27" t="str">
        <f t="shared" si="14"/>
        <v>-</v>
      </c>
      <c r="S50" s="30"/>
      <c r="T50" s="30"/>
      <c r="U50" s="30"/>
      <c r="V50" s="30"/>
      <c r="W50" s="28">
        <f t="shared" si="17"/>
        <v>0</v>
      </c>
      <c r="X50" s="29"/>
      <c r="Y50" s="30"/>
      <c r="Z50" s="30" t="str">
        <f t="shared" si="0"/>
        <v>-</v>
      </c>
      <c r="AA50" s="30"/>
      <c r="AB50" s="30"/>
      <c r="AC50" s="30"/>
      <c r="AD50" s="30"/>
      <c r="AE50" s="28">
        <f t="shared" si="18"/>
        <v>0</v>
      </c>
      <c r="AF50" s="29"/>
      <c r="AG50" s="30"/>
      <c r="AH50" s="30" t="str">
        <f t="shared" si="15"/>
        <v>-</v>
      </c>
      <c r="AI50" s="30"/>
      <c r="AJ50" s="30"/>
      <c r="AK50" s="30"/>
      <c r="AL50" s="30"/>
      <c r="AM50" s="28">
        <f t="shared" si="19"/>
        <v>0</v>
      </c>
      <c r="AN50" s="29">
        <v>88</v>
      </c>
      <c r="AO50" s="30" t="s">
        <v>375</v>
      </c>
      <c r="AP50" s="30" t="str">
        <f t="shared" si="1"/>
        <v>-</v>
      </c>
      <c r="AQ50" s="30" t="s">
        <v>361</v>
      </c>
      <c r="AR50" s="30"/>
      <c r="AS50" s="30"/>
      <c r="AT50" s="30"/>
      <c r="AU50" s="28">
        <f t="shared" si="20"/>
        <v>0</v>
      </c>
      <c r="AV50" s="29"/>
      <c r="AW50" s="30"/>
      <c r="AX50" s="30" t="str">
        <f t="shared" si="2"/>
        <v>-</v>
      </c>
      <c r="AY50" s="30"/>
      <c r="AZ50" s="30"/>
      <c r="BA50" s="30"/>
      <c r="BB50" s="30"/>
      <c r="BC50" s="28">
        <f t="shared" si="21"/>
        <v>0</v>
      </c>
      <c r="BD50" s="29"/>
      <c r="BE50" s="30"/>
      <c r="BF50" s="30" t="str">
        <f t="shared" si="3"/>
        <v>-</v>
      </c>
      <c r="BG50" s="30"/>
      <c r="BH50" s="30"/>
      <c r="BI50" s="30"/>
      <c r="BJ50" s="30"/>
      <c r="BK50" s="28">
        <f t="shared" si="22"/>
        <v>0</v>
      </c>
      <c r="BL50" s="92"/>
      <c r="BO50" s="89">
        <f t="shared" si="12"/>
        <v>1</v>
      </c>
      <c r="BQ50" s="86">
        <f t="shared" si="16"/>
        <v>88</v>
      </c>
      <c r="BR50" s="15" t="s">
        <v>438</v>
      </c>
      <c r="BS50" s="93">
        <v>9</v>
      </c>
      <c r="BT50" t="s">
        <v>443</v>
      </c>
    </row>
    <row r="51" spans="1:72" ht="21">
      <c r="A51" s="15">
        <v>48</v>
      </c>
      <c r="B51" s="13" t="s">
        <v>144</v>
      </c>
      <c r="C51" s="13" t="s">
        <v>145</v>
      </c>
      <c r="D51" s="13" t="s">
        <v>146</v>
      </c>
      <c r="E51" s="9">
        <v>20</v>
      </c>
      <c r="F51" s="9"/>
      <c r="H51" s="44"/>
      <c r="I51" s="45"/>
      <c r="J51" s="45"/>
      <c r="K51" s="45"/>
      <c r="L51" s="45"/>
      <c r="M51" s="45"/>
      <c r="N51" s="45"/>
      <c r="O51" s="43">
        <f t="shared" si="5"/>
        <v>0</v>
      </c>
      <c r="P51" s="29"/>
      <c r="Q51" s="30"/>
      <c r="R51" s="27" t="str">
        <f t="shared" si="14"/>
        <v>-</v>
      </c>
      <c r="S51" s="30"/>
      <c r="T51" s="30"/>
      <c r="U51" s="30"/>
      <c r="V51" s="30"/>
      <c r="W51" s="28">
        <f t="shared" si="17"/>
        <v>0</v>
      </c>
      <c r="X51" s="29"/>
      <c r="Y51" s="30"/>
      <c r="Z51" s="30" t="str">
        <f t="shared" si="0"/>
        <v>-</v>
      </c>
      <c r="AA51" s="30"/>
      <c r="AB51" s="30"/>
      <c r="AC51" s="30"/>
      <c r="AD51" s="30"/>
      <c r="AE51" s="28">
        <f t="shared" si="18"/>
        <v>0</v>
      </c>
      <c r="AF51" s="29"/>
      <c r="AG51" s="30"/>
      <c r="AH51" s="30" t="str">
        <f t="shared" si="15"/>
        <v>-</v>
      </c>
      <c r="AI51" s="30"/>
      <c r="AJ51" s="30"/>
      <c r="AK51" s="30"/>
      <c r="AL51" s="30"/>
      <c r="AM51" s="28">
        <f t="shared" si="19"/>
        <v>0</v>
      </c>
      <c r="AN51" s="29"/>
      <c r="AO51" s="30"/>
      <c r="AP51" s="30" t="str">
        <f t="shared" si="1"/>
        <v>-</v>
      </c>
      <c r="AQ51" s="30"/>
      <c r="AR51" s="30"/>
      <c r="AS51" s="30"/>
      <c r="AT51" s="30"/>
      <c r="AU51" s="28">
        <f t="shared" si="20"/>
        <v>0</v>
      </c>
      <c r="AV51" s="29"/>
      <c r="AW51" s="30"/>
      <c r="AX51" s="30" t="str">
        <f t="shared" si="2"/>
        <v>-</v>
      </c>
      <c r="AY51" s="30"/>
      <c r="AZ51" s="30"/>
      <c r="BA51" s="30"/>
      <c r="BB51" s="30"/>
      <c r="BC51" s="28">
        <f t="shared" si="21"/>
        <v>0</v>
      </c>
      <c r="BD51" s="29"/>
      <c r="BE51" s="30"/>
      <c r="BF51" s="30" t="str">
        <f t="shared" si="3"/>
        <v>-</v>
      </c>
      <c r="BG51" s="30"/>
      <c r="BH51" s="30"/>
      <c r="BI51" s="30"/>
      <c r="BJ51" s="30"/>
      <c r="BK51" s="28">
        <f t="shared" si="22"/>
        <v>0</v>
      </c>
      <c r="BL51" s="92"/>
      <c r="BO51" s="89">
        <f t="shared" si="12"/>
        <v>0</v>
      </c>
      <c r="BQ51" s="86" t="str">
        <f t="shared" si="16"/>
        <v>-</v>
      </c>
      <c r="BR51" s="15" t="s">
        <v>438</v>
      </c>
      <c r="BS51" s="93">
        <v>20</v>
      </c>
      <c r="BT51" t="s">
        <v>443</v>
      </c>
    </row>
    <row r="52" spans="1:72" ht="21">
      <c r="A52" s="15">
        <v>49</v>
      </c>
      <c r="B52" s="13" t="s">
        <v>147</v>
      </c>
      <c r="C52" s="13" t="s">
        <v>148</v>
      </c>
      <c r="D52" s="13" t="s">
        <v>149</v>
      </c>
      <c r="E52" s="9" t="s">
        <v>120</v>
      </c>
      <c r="F52" s="9"/>
      <c r="H52" s="44"/>
      <c r="I52" s="45"/>
      <c r="J52" s="45"/>
      <c r="K52" s="45"/>
      <c r="L52" s="45"/>
      <c r="M52" s="45"/>
      <c r="N52" s="45"/>
      <c r="O52" s="43">
        <f t="shared" si="5"/>
        <v>0</v>
      </c>
      <c r="P52" s="29"/>
      <c r="Q52" s="30"/>
      <c r="R52" s="27" t="str">
        <f t="shared" si="14"/>
        <v>-</v>
      </c>
      <c r="S52" s="30"/>
      <c r="T52" s="30"/>
      <c r="U52" s="30"/>
      <c r="V52" s="30"/>
      <c r="W52" s="28">
        <f t="shared" si="17"/>
        <v>0</v>
      </c>
      <c r="X52" s="29"/>
      <c r="Y52" s="30"/>
      <c r="Z52" s="30" t="str">
        <f t="shared" si="0"/>
        <v>-</v>
      </c>
      <c r="AA52" s="30"/>
      <c r="AB52" s="30"/>
      <c r="AC52" s="30"/>
      <c r="AD52" s="30"/>
      <c r="AE52" s="28">
        <f t="shared" si="18"/>
        <v>0</v>
      </c>
      <c r="AF52" s="29"/>
      <c r="AG52" s="30"/>
      <c r="AH52" s="30" t="str">
        <f t="shared" si="15"/>
        <v>-</v>
      </c>
      <c r="AI52" s="30"/>
      <c r="AJ52" s="30"/>
      <c r="AK52" s="30"/>
      <c r="AL52" s="30"/>
      <c r="AM52" s="28">
        <f t="shared" si="19"/>
        <v>0</v>
      </c>
      <c r="AN52" s="29"/>
      <c r="AO52" s="30"/>
      <c r="AP52" s="30" t="str">
        <f t="shared" si="1"/>
        <v>-</v>
      </c>
      <c r="AQ52" s="30"/>
      <c r="AR52" s="30"/>
      <c r="AS52" s="30"/>
      <c r="AT52" s="30"/>
      <c r="AU52" s="28">
        <f t="shared" si="20"/>
        <v>0</v>
      </c>
      <c r="AV52" s="29"/>
      <c r="AW52" s="30"/>
      <c r="AX52" s="30" t="str">
        <f t="shared" si="2"/>
        <v>-</v>
      </c>
      <c r="AY52" s="30"/>
      <c r="AZ52" s="30"/>
      <c r="BA52" s="30"/>
      <c r="BB52" s="30"/>
      <c r="BC52" s="28">
        <f t="shared" si="21"/>
        <v>0</v>
      </c>
      <c r="BD52" s="29"/>
      <c r="BE52" s="30"/>
      <c r="BF52" s="30" t="str">
        <f t="shared" si="3"/>
        <v>-</v>
      </c>
      <c r="BG52" s="30"/>
      <c r="BH52" s="30"/>
      <c r="BI52" s="30"/>
      <c r="BJ52" s="30"/>
      <c r="BK52" s="28">
        <f t="shared" si="22"/>
        <v>0</v>
      </c>
      <c r="BL52" s="92"/>
      <c r="BO52" s="89">
        <f t="shared" si="12"/>
        <v>0</v>
      </c>
      <c r="BQ52" s="86" t="str">
        <f t="shared" si="16"/>
        <v>-</v>
      </c>
      <c r="BR52" s="15" t="s">
        <v>438</v>
      </c>
      <c r="BS52" s="93" t="s">
        <v>404</v>
      </c>
    </row>
    <row r="53" spans="1:72" ht="21">
      <c r="A53" s="15">
        <v>50</v>
      </c>
      <c r="B53" s="13" t="s">
        <v>150</v>
      </c>
      <c r="C53" s="13" t="s">
        <v>151</v>
      </c>
      <c r="D53" s="13" t="s">
        <v>152</v>
      </c>
      <c r="E53" s="9">
        <v>18</v>
      </c>
      <c r="F53" s="9"/>
      <c r="H53" s="44"/>
      <c r="I53" s="45"/>
      <c r="J53" s="45"/>
      <c r="K53" s="45"/>
      <c r="L53" s="45"/>
      <c r="M53" s="45"/>
      <c r="N53" s="45"/>
      <c r="O53" s="43">
        <f t="shared" si="5"/>
        <v>0</v>
      </c>
      <c r="P53" s="29">
        <v>95</v>
      </c>
      <c r="Q53" s="30">
        <v>18</v>
      </c>
      <c r="R53" s="27">
        <f t="shared" si="14"/>
        <v>77</v>
      </c>
      <c r="S53" s="30"/>
      <c r="T53" s="30"/>
      <c r="U53" s="30"/>
      <c r="V53" s="30">
        <v>1</v>
      </c>
      <c r="W53" s="28">
        <f t="shared" si="17"/>
        <v>1</v>
      </c>
      <c r="X53" s="29"/>
      <c r="Y53" s="30"/>
      <c r="Z53" s="30" t="str">
        <f t="shared" si="0"/>
        <v>-</v>
      </c>
      <c r="AA53" s="30"/>
      <c r="AB53" s="30"/>
      <c r="AC53" s="30"/>
      <c r="AD53" s="30"/>
      <c r="AE53" s="28">
        <f t="shared" si="18"/>
        <v>1</v>
      </c>
      <c r="AF53" s="29">
        <v>104</v>
      </c>
      <c r="AG53" s="30">
        <v>18</v>
      </c>
      <c r="AH53" s="30">
        <f t="shared" si="15"/>
        <v>86</v>
      </c>
      <c r="AI53" s="30"/>
      <c r="AJ53" s="30"/>
      <c r="AK53" s="30"/>
      <c r="AL53" s="30">
        <v>1</v>
      </c>
      <c r="AM53" s="28">
        <f t="shared" si="19"/>
        <v>2</v>
      </c>
      <c r="AN53" s="29">
        <v>98</v>
      </c>
      <c r="AO53" s="30">
        <v>18</v>
      </c>
      <c r="AP53" s="30">
        <f t="shared" si="1"/>
        <v>80</v>
      </c>
      <c r="AQ53" s="30"/>
      <c r="AR53" s="30"/>
      <c r="AS53" s="30"/>
      <c r="AT53" s="30">
        <v>1</v>
      </c>
      <c r="AU53" s="28">
        <f t="shared" si="20"/>
        <v>3</v>
      </c>
      <c r="AV53" s="29"/>
      <c r="AW53" s="30"/>
      <c r="AX53" s="30" t="str">
        <f t="shared" si="2"/>
        <v>-</v>
      </c>
      <c r="AY53" s="30"/>
      <c r="AZ53" s="30"/>
      <c r="BA53" s="30"/>
      <c r="BB53" s="30"/>
      <c r="BC53" s="28">
        <f t="shared" si="21"/>
        <v>3</v>
      </c>
      <c r="BD53" s="29">
        <v>107</v>
      </c>
      <c r="BE53" s="30">
        <v>18</v>
      </c>
      <c r="BF53" s="30">
        <f t="shared" si="3"/>
        <v>89</v>
      </c>
      <c r="BG53" s="30"/>
      <c r="BH53" s="30"/>
      <c r="BI53" s="30"/>
      <c r="BJ53" s="30">
        <v>1</v>
      </c>
      <c r="BK53" s="28">
        <f t="shared" si="22"/>
        <v>4</v>
      </c>
      <c r="BL53" s="92"/>
      <c r="BO53" s="89">
        <f t="shared" si="12"/>
        <v>4</v>
      </c>
      <c r="BQ53" s="86">
        <f t="shared" si="16"/>
        <v>101</v>
      </c>
      <c r="BR53" s="15" t="s">
        <v>438</v>
      </c>
      <c r="BS53" s="93">
        <f t="shared" si="13"/>
        <v>23</v>
      </c>
    </row>
    <row r="54" spans="1:72" ht="21">
      <c r="A54" s="15">
        <v>51</v>
      </c>
      <c r="B54" s="13" t="s">
        <v>153</v>
      </c>
      <c r="C54" s="13" t="s">
        <v>154</v>
      </c>
      <c r="D54" s="13" t="s">
        <v>155</v>
      </c>
      <c r="E54" s="9">
        <v>24</v>
      </c>
      <c r="F54" s="9">
        <v>26</v>
      </c>
      <c r="H54" s="44"/>
      <c r="I54" s="45"/>
      <c r="J54" s="45"/>
      <c r="K54" s="45"/>
      <c r="L54" s="45"/>
      <c r="M54" s="45"/>
      <c r="N54" s="45"/>
      <c r="O54" s="43">
        <f t="shared" si="5"/>
        <v>0</v>
      </c>
      <c r="P54" s="29">
        <v>95</v>
      </c>
      <c r="Q54" s="30">
        <v>24</v>
      </c>
      <c r="R54" s="27">
        <f t="shared" si="14"/>
        <v>71</v>
      </c>
      <c r="S54" s="30"/>
      <c r="T54" s="30"/>
      <c r="U54" s="30"/>
      <c r="V54" s="30">
        <v>6</v>
      </c>
      <c r="W54" s="28">
        <f t="shared" si="17"/>
        <v>6</v>
      </c>
      <c r="X54" s="29">
        <v>119</v>
      </c>
      <c r="Y54" s="30">
        <v>24</v>
      </c>
      <c r="Z54" s="30">
        <f t="shared" si="0"/>
        <v>95</v>
      </c>
      <c r="AA54" s="30"/>
      <c r="AB54" s="30"/>
      <c r="AC54" s="30"/>
      <c r="AD54" s="30">
        <v>1</v>
      </c>
      <c r="AE54" s="28">
        <f t="shared" si="18"/>
        <v>7</v>
      </c>
      <c r="AF54" s="29">
        <v>96</v>
      </c>
      <c r="AG54" s="30">
        <v>26</v>
      </c>
      <c r="AH54" s="30">
        <f t="shared" si="15"/>
        <v>70</v>
      </c>
      <c r="AI54" s="30"/>
      <c r="AJ54" s="30"/>
      <c r="AK54" s="30"/>
      <c r="AL54" s="30">
        <v>11</v>
      </c>
      <c r="AM54" s="28">
        <f t="shared" si="19"/>
        <v>18</v>
      </c>
      <c r="AN54" s="29"/>
      <c r="AO54" s="30"/>
      <c r="AP54" s="30" t="str">
        <f t="shared" si="1"/>
        <v>-</v>
      </c>
      <c r="AQ54" s="30"/>
      <c r="AR54" s="30"/>
      <c r="AS54" s="30"/>
      <c r="AT54" s="30"/>
      <c r="AU54" s="28">
        <f t="shared" si="20"/>
        <v>18</v>
      </c>
      <c r="AV54" s="29">
        <v>106</v>
      </c>
      <c r="AW54" s="30">
        <v>26</v>
      </c>
      <c r="AX54" s="30">
        <f t="shared" si="2"/>
        <v>80</v>
      </c>
      <c r="AY54" s="30"/>
      <c r="AZ54" s="30"/>
      <c r="BA54" s="30"/>
      <c r="BB54" s="30">
        <v>1</v>
      </c>
      <c r="BC54" s="28">
        <f t="shared" si="21"/>
        <v>19</v>
      </c>
      <c r="BD54" s="29">
        <v>101</v>
      </c>
      <c r="BE54" s="30">
        <v>26</v>
      </c>
      <c r="BF54" s="30">
        <f t="shared" si="3"/>
        <v>75</v>
      </c>
      <c r="BG54" s="30"/>
      <c r="BH54" s="30"/>
      <c r="BI54" s="30"/>
      <c r="BJ54" s="30">
        <v>9</v>
      </c>
      <c r="BK54" s="28">
        <f t="shared" si="22"/>
        <v>28</v>
      </c>
      <c r="BL54" s="92"/>
      <c r="BO54" s="89">
        <f t="shared" si="12"/>
        <v>5</v>
      </c>
      <c r="BQ54" s="86">
        <f t="shared" si="16"/>
        <v>103.4</v>
      </c>
      <c r="BR54" s="15" t="s">
        <v>438</v>
      </c>
      <c r="BS54" s="93">
        <f t="shared" si="13"/>
        <v>25</v>
      </c>
    </row>
    <row r="55" spans="1:72" ht="21">
      <c r="A55" s="15">
        <v>52</v>
      </c>
      <c r="B55" s="13" t="s">
        <v>156</v>
      </c>
      <c r="C55" s="13" t="s">
        <v>157</v>
      </c>
      <c r="D55" s="13" t="s">
        <v>158</v>
      </c>
      <c r="E55" s="9" t="s">
        <v>120</v>
      </c>
      <c r="F55" s="9"/>
      <c r="H55" s="44"/>
      <c r="I55" s="45"/>
      <c r="J55" s="45"/>
      <c r="K55" s="45"/>
      <c r="L55" s="45"/>
      <c r="M55" s="45"/>
      <c r="N55" s="45"/>
      <c r="O55" s="43">
        <f t="shared" si="5"/>
        <v>0</v>
      </c>
      <c r="P55" s="29"/>
      <c r="Q55" s="30"/>
      <c r="R55" s="27" t="str">
        <f t="shared" si="14"/>
        <v>-</v>
      </c>
      <c r="S55" s="30"/>
      <c r="T55" s="30"/>
      <c r="U55" s="30"/>
      <c r="V55" s="30"/>
      <c r="W55" s="28">
        <f t="shared" si="17"/>
        <v>0</v>
      </c>
      <c r="X55" s="29"/>
      <c r="Y55" s="30"/>
      <c r="Z55" s="30" t="str">
        <f t="shared" si="0"/>
        <v>-</v>
      </c>
      <c r="AA55" s="30"/>
      <c r="AB55" s="30"/>
      <c r="AC55" s="30"/>
      <c r="AD55" s="30"/>
      <c r="AE55" s="28">
        <f t="shared" si="18"/>
        <v>0</v>
      </c>
      <c r="AF55" s="29"/>
      <c r="AG55" s="30"/>
      <c r="AH55" s="30" t="str">
        <f t="shared" si="15"/>
        <v>-</v>
      </c>
      <c r="AI55" s="30"/>
      <c r="AJ55" s="30"/>
      <c r="AK55" s="30"/>
      <c r="AL55" s="30"/>
      <c r="AM55" s="28">
        <f t="shared" si="19"/>
        <v>0</v>
      </c>
      <c r="AN55" s="29"/>
      <c r="AO55" s="30"/>
      <c r="AP55" s="30" t="str">
        <f t="shared" si="1"/>
        <v>-</v>
      </c>
      <c r="AQ55" s="30"/>
      <c r="AR55" s="30"/>
      <c r="AS55" s="30"/>
      <c r="AT55" s="30"/>
      <c r="AU55" s="28">
        <f t="shared" si="20"/>
        <v>0</v>
      </c>
      <c r="AV55" s="29"/>
      <c r="AW55" s="30"/>
      <c r="AX55" s="30" t="str">
        <f t="shared" si="2"/>
        <v>-</v>
      </c>
      <c r="AY55" s="30"/>
      <c r="AZ55" s="30"/>
      <c r="BA55" s="30"/>
      <c r="BB55" s="30"/>
      <c r="BC55" s="28">
        <f t="shared" si="21"/>
        <v>0</v>
      </c>
      <c r="BD55" s="29"/>
      <c r="BE55" s="30"/>
      <c r="BF55" s="30" t="str">
        <f t="shared" si="3"/>
        <v>-</v>
      </c>
      <c r="BG55" s="30"/>
      <c r="BH55" s="30"/>
      <c r="BI55" s="30"/>
      <c r="BJ55" s="30"/>
      <c r="BK55" s="28">
        <f t="shared" si="22"/>
        <v>0</v>
      </c>
      <c r="BL55" s="92"/>
      <c r="BO55" s="89">
        <f t="shared" si="12"/>
        <v>0</v>
      </c>
      <c r="BQ55" s="86" t="str">
        <f t="shared" si="16"/>
        <v>-</v>
      </c>
      <c r="BR55" s="15" t="s">
        <v>438</v>
      </c>
      <c r="BS55" s="93" t="s">
        <v>404</v>
      </c>
    </row>
    <row r="56" spans="1:72" ht="21">
      <c r="A56" s="15">
        <v>53</v>
      </c>
      <c r="B56" s="13" t="s">
        <v>159</v>
      </c>
      <c r="C56" s="13" t="s">
        <v>160</v>
      </c>
      <c r="D56" s="13" t="s">
        <v>161</v>
      </c>
      <c r="E56" s="9" t="s">
        <v>162</v>
      </c>
      <c r="F56" s="9"/>
      <c r="H56" s="44"/>
      <c r="I56" s="45"/>
      <c r="J56" s="45"/>
      <c r="K56" s="45"/>
      <c r="L56" s="45"/>
      <c r="M56" s="45"/>
      <c r="N56" s="45"/>
      <c r="O56" s="43">
        <f t="shared" si="5"/>
        <v>0</v>
      </c>
      <c r="P56" s="29"/>
      <c r="Q56" s="30"/>
      <c r="R56" s="27" t="str">
        <f t="shared" si="14"/>
        <v>-</v>
      </c>
      <c r="S56" s="30"/>
      <c r="T56" s="30"/>
      <c r="U56" s="30"/>
      <c r="V56" s="30"/>
      <c r="W56" s="28">
        <f t="shared" si="17"/>
        <v>0</v>
      </c>
      <c r="X56" s="29"/>
      <c r="Y56" s="30"/>
      <c r="Z56" s="30" t="str">
        <f t="shared" si="0"/>
        <v>-</v>
      </c>
      <c r="AA56" s="30"/>
      <c r="AB56" s="30"/>
      <c r="AC56" s="30"/>
      <c r="AD56" s="30"/>
      <c r="AE56" s="28">
        <f t="shared" si="18"/>
        <v>0</v>
      </c>
      <c r="AF56" s="29"/>
      <c r="AG56" s="30"/>
      <c r="AH56" s="30" t="str">
        <f t="shared" si="15"/>
        <v>-</v>
      </c>
      <c r="AI56" s="30"/>
      <c r="AJ56" s="30"/>
      <c r="AK56" s="30"/>
      <c r="AL56" s="30"/>
      <c r="AM56" s="28">
        <f t="shared" si="19"/>
        <v>0</v>
      </c>
      <c r="AN56" s="29"/>
      <c r="AO56" s="30"/>
      <c r="AP56" s="30" t="str">
        <f t="shared" si="1"/>
        <v>-</v>
      </c>
      <c r="AQ56" s="30"/>
      <c r="AR56" s="30"/>
      <c r="AS56" s="30"/>
      <c r="AT56" s="30"/>
      <c r="AU56" s="28">
        <f t="shared" si="20"/>
        <v>0</v>
      </c>
      <c r="AV56" s="29"/>
      <c r="AW56" s="30"/>
      <c r="AX56" s="30" t="str">
        <f t="shared" si="2"/>
        <v>-</v>
      </c>
      <c r="AY56" s="30"/>
      <c r="AZ56" s="30"/>
      <c r="BA56" s="30"/>
      <c r="BB56" s="30"/>
      <c r="BC56" s="28">
        <f t="shared" si="21"/>
        <v>0</v>
      </c>
      <c r="BD56" s="29"/>
      <c r="BE56" s="30"/>
      <c r="BF56" s="30" t="str">
        <f t="shared" si="3"/>
        <v>-</v>
      </c>
      <c r="BG56" s="30"/>
      <c r="BH56" s="30"/>
      <c r="BI56" s="30"/>
      <c r="BJ56" s="30"/>
      <c r="BK56" s="28">
        <f t="shared" si="22"/>
        <v>0</v>
      </c>
      <c r="BL56" s="92"/>
      <c r="BO56" s="89">
        <f t="shared" si="12"/>
        <v>0</v>
      </c>
      <c r="BQ56" s="86" t="str">
        <f t="shared" si="16"/>
        <v>-</v>
      </c>
      <c r="BR56" s="15" t="s">
        <v>438</v>
      </c>
      <c r="BS56" s="93" t="s">
        <v>404</v>
      </c>
    </row>
    <row r="57" spans="1:72" ht="21">
      <c r="A57" s="15">
        <v>54</v>
      </c>
      <c r="B57" s="6" t="s">
        <v>163</v>
      </c>
      <c r="C57" s="6" t="s">
        <v>164</v>
      </c>
      <c r="D57" s="6" t="s">
        <v>165</v>
      </c>
      <c r="E57" s="9" t="s">
        <v>162</v>
      </c>
      <c r="F57" s="9">
        <v>12</v>
      </c>
      <c r="H57" s="44"/>
      <c r="I57" s="45"/>
      <c r="J57" s="45"/>
      <c r="K57" s="45"/>
      <c r="L57" s="45"/>
      <c r="M57" s="45"/>
      <c r="N57" s="45"/>
      <c r="O57" s="43">
        <f t="shared" si="5"/>
        <v>0</v>
      </c>
      <c r="P57" s="29">
        <v>93</v>
      </c>
      <c r="Q57" s="30" t="s">
        <v>249</v>
      </c>
      <c r="R57" s="27" t="str">
        <f t="shared" si="14"/>
        <v>-</v>
      </c>
      <c r="S57" s="30"/>
      <c r="T57" s="30"/>
      <c r="U57" s="30"/>
      <c r="V57" s="30"/>
      <c r="W57" s="28">
        <f t="shared" si="17"/>
        <v>0</v>
      </c>
      <c r="X57" s="29">
        <v>88</v>
      </c>
      <c r="Y57" s="30" t="s">
        <v>301</v>
      </c>
      <c r="Z57" s="30" t="str">
        <f t="shared" si="0"/>
        <v>-</v>
      </c>
      <c r="AA57" s="30" t="s">
        <v>276</v>
      </c>
      <c r="AB57" s="30"/>
      <c r="AC57" s="30"/>
      <c r="AD57" s="30"/>
      <c r="AE57" s="28">
        <f t="shared" si="18"/>
        <v>0</v>
      </c>
      <c r="AF57" s="29">
        <v>99</v>
      </c>
      <c r="AG57" s="30">
        <v>12</v>
      </c>
      <c r="AH57" s="30">
        <f t="shared" si="15"/>
        <v>87</v>
      </c>
      <c r="AI57" s="30"/>
      <c r="AJ57" s="30"/>
      <c r="AK57" s="30"/>
      <c r="AL57" s="30">
        <v>1</v>
      </c>
      <c r="AM57" s="28">
        <f t="shared" si="19"/>
        <v>1</v>
      </c>
      <c r="AN57" s="29">
        <v>93</v>
      </c>
      <c r="AO57" s="30">
        <v>12</v>
      </c>
      <c r="AP57" s="30">
        <f t="shared" si="1"/>
        <v>81</v>
      </c>
      <c r="AQ57" s="30"/>
      <c r="AR57" s="30"/>
      <c r="AS57" s="30"/>
      <c r="AT57" s="30">
        <v>1</v>
      </c>
      <c r="AU57" s="28">
        <f t="shared" si="20"/>
        <v>2</v>
      </c>
      <c r="AV57" s="29">
        <v>103</v>
      </c>
      <c r="AW57" s="30">
        <v>12</v>
      </c>
      <c r="AX57" s="30">
        <f t="shared" si="2"/>
        <v>91</v>
      </c>
      <c r="AY57" s="30" t="s">
        <v>396</v>
      </c>
      <c r="AZ57" s="30"/>
      <c r="BA57" s="30"/>
      <c r="BB57" s="30">
        <v>1</v>
      </c>
      <c r="BC57" s="28">
        <f t="shared" si="21"/>
        <v>3</v>
      </c>
      <c r="BD57" s="29">
        <v>99</v>
      </c>
      <c r="BE57" s="30">
        <v>12</v>
      </c>
      <c r="BF57" s="30">
        <f t="shared" si="3"/>
        <v>87</v>
      </c>
      <c r="BG57" s="30"/>
      <c r="BH57" s="30"/>
      <c r="BI57" s="30"/>
      <c r="BJ57" s="30">
        <v>1</v>
      </c>
      <c r="BK57" s="28">
        <f t="shared" si="22"/>
        <v>4</v>
      </c>
      <c r="BL57" s="92"/>
      <c r="BN57" t="s">
        <v>423</v>
      </c>
      <c r="BO57" s="89">
        <f t="shared" si="12"/>
        <v>6</v>
      </c>
      <c r="BQ57" s="86">
        <f t="shared" si="16"/>
        <v>95.833333333333329</v>
      </c>
      <c r="BR57" s="15" t="s">
        <v>438</v>
      </c>
      <c r="BS57" s="93">
        <f t="shared" si="13"/>
        <v>19</v>
      </c>
    </row>
    <row r="58" spans="1:72" ht="21">
      <c r="A58" s="15">
        <v>55</v>
      </c>
      <c r="B58" s="6" t="s">
        <v>166</v>
      </c>
      <c r="C58" s="6" t="s">
        <v>167</v>
      </c>
      <c r="D58" s="6" t="s">
        <v>165</v>
      </c>
      <c r="E58" s="9" t="s">
        <v>162</v>
      </c>
      <c r="F58" s="9">
        <v>5</v>
      </c>
      <c r="H58" s="44"/>
      <c r="I58" s="45"/>
      <c r="J58" s="45"/>
      <c r="K58" s="45"/>
      <c r="L58" s="45"/>
      <c r="M58" s="45"/>
      <c r="N58" s="45"/>
      <c r="O58" s="43">
        <f t="shared" si="5"/>
        <v>0</v>
      </c>
      <c r="P58" s="29">
        <v>79</v>
      </c>
      <c r="Q58" s="30" t="s">
        <v>249</v>
      </c>
      <c r="R58" s="27" t="str">
        <f t="shared" si="14"/>
        <v>-</v>
      </c>
      <c r="S58" s="30" t="s">
        <v>247</v>
      </c>
      <c r="T58" s="30"/>
      <c r="U58" s="30"/>
      <c r="V58" s="30"/>
      <c r="W58" s="28">
        <f t="shared" si="17"/>
        <v>0</v>
      </c>
      <c r="X58" s="29">
        <v>79</v>
      </c>
      <c r="Y58" s="30" t="s">
        <v>301</v>
      </c>
      <c r="Z58" s="30" t="str">
        <f t="shared" si="0"/>
        <v>-</v>
      </c>
      <c r="AA58" s="30"/>
      <c r="AB58" s="30"/>
      <c r="AC58" s="30" t="s">
        <v>282</v>
      </c>
      <c r="AD58" s="30"/>
      <c r="AE58" s="28">
        <f t="shared" si="18"/>
        <v>0</v>
      </c>
      <c r="AF58" s="29">
        <v>83</v>
      </c>
      <c r="AG58" s="30">
        <v>5</v>
      </c>
      <c r="AH58" s="30">
        <f t="shared" si="15"/>
        <v>78</v>
      </c>
      <c r="AI58" s="30" t="s">
        <v>311</v>
      </c>
      <c r="AJ58" s="30"/>
      <c r="AK58" s="30"/>
      <c r="AL58" s="30">
        <v>3</v>
      </c>
      <c r="AM58" s="28">
        <f t="shared" si="19"/>
        <v>3</v>
      </c>
      <c r="AN58" s="29">
        <v>84</v>
      </c>
      <c r="AO58" s="30">
        <v>5</v>
      </c>
      <c r="AP58" s="30">
        <f t="shared" si="1"/>
        <v>79</v>
      </c>
      <c r="AQ58" s="30" t="s">
        <v>363</v>
      </c>
      <c r="AR58" s="30"/>
      <c r="AS58" s="30"/>
      <c r="AT58" s="30">
        <v>1</v>
      </c>
      <c r="AU58" s="28">
        <f t="shared" si="20"/>
        <v>4</v>
      </c>
      <c r="AV58" s="29">
        <v>85</v>
      </c>
      <c r="AW58" s="30">
        <v>5</v>
      </c>
      <c r="AX58" s="30">
        <f t="shared" si="2"/>
        <v>80</v>
      </c>
      <c r="AY58" s="30" t="s">
        <v>391</v>
      </c>
      <c r="AZ58" s="30"/>
      <c r="BA58" s="30"/>
      <c r="BB58" s="30">
        <v>1</v>
      </c>
      <c r="BC58" s="28">
        <f t="shared" si="21"/>
        <v>5</v>
      </c>
      <c r="BD58" s="29">
        <v>84</v>
      </c>
      <c r="BE58" s="30">
        <v>5</v>
      </c>
      <c r="BF58" s="30">
        <f t="shared" si="3"/>
        <v>79</v>
      </c>
      <c r="BG58" s="30" t="s">
        <v>417</v>
      </c>
      <c r="BH58" s="30"/>
      <c r="BI58" s="30"/>
      <c r="BJ58" s="30">
        <v>3</v>
      </c>
      <c r="BK58" s="28">
        <f t="shared" si="22"/>
        <v>8</v>
      </c>
      <c r="BL58" s="92"/>
      <c r="BN58" t="s">
        <v>423</v>
      </c>
      <c r="BO58" s="89">
        <f t="shared" si="12"/>
        <v>6</v>
      </c>
      <c r="BQ58" s="86">
        <f t="shared" si="16"/>
        <v>82.333333333333329</v>
      </c>
      <c r="BR58" s="15" t="s">
        <v>438</v>
      </c>
      <c r="BS58" s="93">
        <f t="shared" si="13"/>
        <v>8</v>
      </c>
    </row>
    <row r="59" spans="1:72" ht="21">
      <c r="A59" s="15">
        <v>56</v>
      </c>
      <c r="B59" s="13" t="s">
        <v>168</v>
      </c>
      <c r="C59" s="13" t="s">
        <v>169</v>
      </c>
      <c r="D59" s="13" t="s">
        <v>170</v>
      </c>
      <c r="E59" s="9" t="s">
        <v>162</v>
      </c>
      <c r="F59" s="9"/>
      <c r="H59" s="44"/>
      <c r="I59" s="45"/>
      <c r="J59" s="45"/>
      <c r="K59" s="45"/>
      <c r="L59" s="45"/>
      <c r="M59" s="45"/>
      <c r="N59" s="45"/>
      <c r="O59" s="43">
        <f t="shared" si="5"/>
        <v>0</v>
      </c>
      <c r="P59" s="29">
        <v>125</v>
      </c>
      <c r="Q59" s="30" t="s">
        <v>250</v>
      </c>
      <c r="R59" s="27" t="str">
        <f t="shared" si="14"/>
        <v>-</v>
      </c>
      <c r="S59" s="30"/>
      <c r="T59" s="30"/>
      <c r="U59" s="30"/>
      <c r="V59" s="30"/>
      <c r="W59" s="28">
        <f t="shared" si="17"/>
        <v>0</v>
      </c>
      <c r="X59" s="29"/>
      <c r="Y59" s="30"/>
      <c r="Z59" s="30" t="str">
        <f t="shared" si="0"/>
        <v>-</v>
      </c>
      <c r="AA59" s="30"/>
      <c r="AB59" s="30"/>
      <c r="AC59" s="30"/>
      <c r="AD59" s="30"/>
      <c r="AE59" s="28">
        <f t="shared" si="18"/>
        <v>0</v>
      </c>
      <c r="AF59" s="29"/>
      <c r="AG59" s="30"/>
      <c r="AH59" s="30" t="str">
        <f t="shared" si="15"/>
        <v>-</v>
      </c>
      <c r="AI59" s="30"/>
      <c r="AJ59" s="30"/>
      <c r="AK59" s="30"/>
      <c r="AL59" s="30"/>
      <c r="AM59" s="28">
        <f t="shared" si="19"/>
        <v>0</v>
      </c>
      <c r="AN59" s="29"/>
      <c r="AO59" s="30"/>
      <c r="AP59" s="30" t="str">
        <f t="shared" si="1"/>
        <v>-</v>
      </c>
      <c r="AQ59" s="30"/>
      <c r="AR59" s="30"/>
      <c r="AS59" s="30"/>
      <c r="AT59" s="30"/>
      <c r="AU59" s="28">
        <f t="shared" si="20"/>
        <v>0</v>
      </c>
      <c r="AV59" s="29"/>
      <c r="AW59" s="30"/>
      <c r="AX59" s="30" t="str">
        <f t="shared" si="2"/>
        <v>-</v>
      </c>
      <c r="AY59" s="30"/>
      <c r="AZ59" s="30"/>
      <c r="BA59" s="30"/>
      <c r="BB59" s="30"/>
      <c r="BC59" s="28">
        <f t="shared" si="21"/>
        <v>0</v>
      </c>
      <c r="BD59" s="29"/>
      <c r="BE59" s="30"/>
      <c r="BF59" s="30" t="str">
        <f t="shared" si="3"/>
        <v>-</v>
      </c>
      <c r="BG59" s="30"/>
      <c r="BH59" s="30"/>
      <c r="BI59" s="30"/>
      <c r="BJ59" s="30"/>
      <c r="BK59" s="28">
        <f t="shared" si="22"/>
        <v>0</v>
      </c>
      <c r="BL59" s="92"/>
      <c r="BO59" s="89">
        <f t="shared" si="12"/>
        <v>1</v>
      </c>
      <c r="BQ59" s="86">
        <f t="shared" si="16"/>
        <v>125</v>
      </c>
      <c r="BR59" s="15" t="s">
        <v>438</v>
      </c>
      <c r="BS59" s="93" t="s">
        <v>404</v>
      </c>
    </row>
    <row r="60" spans="1:72" ht="20.25" customHeight="1">
      <c r="A60" s="15">
        <v>57</v>
      </c>
      <c r="B60" s="63" t="s">
        <v>243</v>
      </c>
      <c r="C60" s="63" t="s">
        <v>244</v>
      </c>
      <c r="D60" s="63" t="s">
        <v>269</v>
      </c>
      <c r="E60" s="50" t="s">
        <v>228</v>
      </c>
      <c r="F60" s="71">
        <v>9</v>
      </c>
      <c r="H60" s="44"/>
      <c r="I60" s="45"/>
      <c r="J60" s="45"/>
      <c r="K60" s="45"/>
      <c r="L60" s="45"/>
      <c r="M60" s="45"/>
      <c r="N60" s="45"/>
      <c r="O60" s="43">
        <f t="shared" si="5"/>
        <v>0</v>
      </c>
      <c r="P60" s="44">
        <v>77</v>
      </c>
      <c r="Q60" s="45" t="s">
        <v>249</v>
      </c>
      <c r="R60" s="42" t="str">
        <f t="shared" si="14"/>
        <v>-</v>
      </c>
      <c r="S60" s="45" t="s">
        <v>245</v>
      </c>
      <c r="T60" s="45" t="s">
        <v>246</v>
      </c>
      <c r="U60" s="45"/>
      <c r="V60" s="45"/>
      <c r="W60" s="43">
        <f t="shared" si="17"/>
        <v>0</v>
      </c>
      <c r="X60" s="29">
        <v>94</v>
      </c>
      <c r="Y60" s="30" t="s">
        <v>301</v>
      </c>
      <c r="Z60" s="30" t="str">
        <f t="shared" si="0"/>
        <v>-</v>
      </c>
      <c r="AA60" s="30"/>
      <c r="AB60" s="30"/>
      <c r="AC60" s="30"/>
      <c r="AD60" s="30"/>
      <c r="AE60" s="28">
        <f t="shared" si="18"/>
        <v>0</v>
      </c>
      <c r="AF60" s="29"/>
      <c r="AG60" s="30"/>
      <c r="AH60" s="30" t="str">
        <f t="shared" si="15"/>
        <v>-</v>
      </c>
      <c r="AI60" s="30"/>
      <c r="AJ60" s="30"/>
      <c r="AK60" s="30"/>
      <c r="AL60" s="30"/>
      <c r="AM60" s="28">
        <f t="shared" si="19"/>
        <v>0</v>
      </c>
      <c r="AN60" s="29">
        <v>86</v>
      </c>
      <c r="AO60" s="30">
        <v>9</v>
      </c>
      <c r="AP60" s="30">
        <f t="shared" si="1"/>
        <v>77</v>
      </c>
      <c r="AQ60" s="30"/>
      <c r="AR60" s="30"/>
      <c r="AS60" s="30"/>
      <c r="AT60" s="30">
        <v>2</v>
      </c>
      <c r="AU60" s="28">
        <f t="shared" si="20"/>
        <v>2</v>
      </c>
      <c r="AV60" s="29">
        <v>85</v>
      </c>
      <c r="AW60" s="30">
        <v>9</v>
      </c>
      <c r="AX60" s="30">
        <f t="shared" si="2"/>
        <v>76</v>
      </c>
      <c r="AY60" s="30"/>
      <c r="AZ60" s="30"/>
      <c r="BA60" s="30"/>
      <c r="BB60" s="30">
        <v>6</v>
      </c>
      <c r="BC60" s="28">
        <f t="shared" si="21"/>
        <v>8</v>
      </c>
      <c r="BD60" s="29">
        <v>91</v>
      </c>
      <c r="BE60" s="30">
        <v>9</v>
      </c>
      <c r="BF60" s="30">
        <f t="shared" si="3"/>
        <v>82</v>
      </c>
      <c r="BG60" s="30" t="s">
        <v>407</v>
      </c>
      <c r="BH60" s="30"/>
      <c r="BI60" s="30"/>
      <c r="BJ60" s="30">
        <v>1</v>
      </c>
      <c r="BK60" s="28">
        <f t="shared" si="22"/>
        <v>9</v>
      </c>
      <c r="BL60" s="92"/>
      <c r="BO60" s="89">
        <f t="shared" si="12"/>
        <v>5</v>
      </c>
      <c r="BQ60" s="86">
        <f t="shared" si="16"/>
        <v>86.6</v>
      </c>
      <c r="BR60" s="15" t="s">
        <v>438</v>
      </c>
      <c r="BS60" s="93">
        <f t="shared" si="13"/>
        <v>12</v>
      </c>
    </row>
    <row r="61" spans="1:72" ht="20.25" customHeight="1">
      <c r="A61" s="15">
        <v>58</v>
      </c>
      <c r="B61" s="63" t="s">
        <v>266</v>
      </c>
      <c r="C61" s="63" t="s">
        <v>267</v>
      </c>
      <c r="D61" s="63" t="s">
        <v>268</v>
      </c>
      <c r="E61" s="50" t="s">
        <v>260</v>
      </c>
      <c r="F61" s="71">
        <v>21</v>
      </c>
      <c r="H61" s="44"/>
      <c r="I61" s="45"/>
      <c r="J61" s="45"/>
      <c r="K61" s="45"/>
      <c r="L61" s="45"/>
      <c r="M61" s="45"/>
      <c r="N61" s="45"/>
      <c r="O61" s="43">
        <f t="shared" si="5"/>
        <v>0</v>
      </c>
      <c r="P61" s="29"/>
      <c r="Q61" s="30"/>
      <c r="R61" s="27" t="str">
        <f t="shared" si="14"/>
        <v>-</v>
      </c>
      <c r="S61" s="30"/>
      <c r="T61" s="30"/>
      <c r="U61" s="30"/>
      <c r="V61" s="30"/>
      <c r="W61" s="28">
        <f t="shared" si="17"/>
        <v>0</v>
      </c>
      <c r="X61" s="29">
        <v>113</v>
      </c>
      <c r="Y61" s="30" t="s">
        <v>300</v>
      </c>
      <c r="Z61" s="30" t="str">
        <f t="shared" si="0"/>
        <v>-</v>
      </c>
      <c r="AA61" s="30"/>
      <c r="AB61" s="30"/>
      <c r="AC61" s="30"/>
      <c r="AD61" s="30"/>
      <c r="AE61" s="28">
        <f t="shared" si="18"/>
        <v>0</v>
      </c>
      <c r="AF61" s="29">
        <v>97</v>
      </c>
      <c r="AG61" s="30" t="s">
        <v>316</v>
      </c>
      <c r="AH61" s="30" t="str">
        <f t="shared" si="15"/>
        <v>-</v>
      </c>
      <c r="AI61" s="30"/>
      <c r="AJ61" s="30"/>
      <c r="AK61" s="30"/>
      <c r="AL61" s="30"/>
      <c r="AM61" s="28">
        <f t="shared" si="19"/>
        <v>0</v>
      </c>
      <c r="AN61" s="29">
        <v>101</v>
      </c>
      <c r="AO61" s="30">
        <v>21</v>
      </c>
      <c r="AP61" s="30">
        <f t="shared" si="1"/>
        <v>80</v>
      </c>
      <c r="AQ61" s="30"/>
      <c r="AR61" s="30"/>
      <c r="AS61" s="30"/>
      <c r="AT61" s="30">
        <v>1</v>
      </c>
      <c r="AU61" s="28">
        <f t="shared" si="20"/>
        <v>1</v>
      </c>
      <c r="AV61" s="29"/>
      <c r="AW61" s="30"/>
      <c r="AX61" s="30" t="str">
        <f t="shared" si="2"/>
        <v>-</v>
      </c>
      <c r="AY61" s="30"/>
      <c r="AZ61" s="30"/>
      <c r="BA61" s="30"/>
      <c r="BB61" s="30"/>
      <c r="BC61" s="28">
        <f t="shared" si="21"/>
        <v>1</v>
      </c>
      <c r="BD61" s="29"/>
      <c r="BE61" s="30"/>
      <c r="BF61" s="30" t="str">
        <f t="shared" si="3"/>
        <v>-</v>
      </c>
      <c r="BG61" s="30"/>
      <c r="BH61" s="30"/>
      <c r="BI61" s="30"/>
      <c r="BJ61" s="30"/>
      <c r="BK61" s="28">
        <f t="shared" si="22"/>
        <v>1</v>
      </c>
      <c r="BL61" s="92"/>
      <c r="BO61" s="89">
        <f t="shared" si="12"/>
        <v>3</v>
      </c>
      <c r="BQ61" s="86">
        <f t="shared" si="16"/>
        <v>103.66666666666667</v>
      </c>
      <c r="BR61" s="15" t="s">
        <v>438</v>
      </c>
      <c r="BS61" s="93">
        <f t="shared" si="13"/>
        <v>25</v>
      </c>
    </row>
    <row r="62" spans="1:72" ht="20.25" customHeight="1">
      <c r="A62" s="15">
        <v>59</v>
      </c>
      <c r="B62" s="63" t="s">
        <v>283</v>
      </c>
      <c r="C62" s="63" t="s">
        <v>284</v>
      </c>
      <c r="D62" s="63" t="s">
        <v>285</v>
      </c>
      <c r="E62" s="50" t="s">
        <v>270</v>
      </c>
      <c r="F62" s="71"/>
      <c r="H62" s="44"/>
      <c r="I62" s="45"/>
      <c r="J62" s="45"/>
      <c r="K62" s="45"/>
      <c r="L62" s="45"/>
      <c r="M62" s="45"/>
      <c r="N62" s="45"/>
      <c r="O62" s="43">
        <f t="shared" si="5"/>
        <v>0</v>
      </c>
      <c r="P62" s="29"/>
      <c r="Q62" s="30"/>
      <c r="R62" s="27" t="str">
        <f t="shared" si="14"/>
        <v>-</v>
      </c>
      <c r="S62" s="30"/>
      <c r="T62" s="30"/>
      <c r="U62" s="30"/>
      <c r="V62" s="30"/>
      <c r="W62" s="28">
        <f t="shared" si="17"/>
        <v>0</v>
      </c>
      <c r="X62" s="29">
        <v>112</v>
      </c>
      <c r="Y62" s="30" t="s">
        <v>300</v>
      </c>
      <c r="Z62" s="30" t="str">
        <f t="shared" si="0"/>
        <v>-</v>
      </c>
      <c r="AA62" s="30"/>
      <c r="AB62" s="30"/>
      <c r="AC62" s="30"/>
      <c r="AD62" s="30"/>
      <c r="AE62" s="28">
        <f t="shared" si="18"/>
        <v>0</v>
      </c>
      <c r="AF62" s="29"/>
      <c r="AG62" s="30"/>
      <c r="AH62" s="30" t="str">
        <f t="shared" si="15"/>
        <v>-</v>
      </c>
      <c r="AI62" s="30"/>
      <c r="AJ62" s="30"/>
      <c r="AK62" s="30"/>
      <c r="AL62" s="30"/>
      <c r="AM62" s="28">
        <f t="shared" si="19"/>
        <v>0</v>
      </c>
      <c r="AN62" s="29"/>
      <c r="AO62" s="30"/>
      <c r="AP62" s="30" t="str">
        <f t="shared" si="1"/>
        <v>-</v>
      </c>
      <c r="AQ62" s="30"/>
      <c r="AR62" s="30"/>
      <c r="AS62" s="30"/>
      <c r="AT62" s="30"/>
      <c r="AU62" s="28">
        <f t="shared" si="20"/>
        <v>0</v>
      </c>
      <c r="AV62" s="29"/>
      <c r="AW62" s="30"/>
      <c r="AX62" s="30" t="str">
        <f t="shared" si="2"/>
        <v>-</v>
      </c>
      <c r="AY62" s="30"/>
      <c r="AZ62" s="30"/>
      <c r="BA62" s="30"/>
      <c r="BB62" s="30"/>
      <c r="BC62" s="28">
        <f t="shared" si="21"/>
        <v>0</v>
      </c>
      <c r="BD62" s="29"/>
      <c r="BE62" s="30"/>
      <c r="BF62" s="30" t="str">
        <f t="shared" si="3"/>
        <v>-</v>
      </c>
      <c r="BG62" s="30"/>
      <c r="BH62" s="30"/>
      <c r="BI62" s="30"/>
      <c r="BJ62" s="30"/>
      <c r="BK62" s="28">
        <f t="shared" si="22"/>
        <v>0</v>
      </c>
      <c r="BL62" s="92"/>
      <c r="BO62" s="89">
        <f t="shared" si="12"/>
        <v>1</v>
      </c>
      <c r="BQ62" s="86">
        <f t="shared" si="16"/>
        <v>112</v>
      </c>
      <c r="BR62" s="15" t="s">
        <v>438</v>
      </c>
      <c r="BS62" s="93" t="s">
        <v>404</v>
      </c>
    </row>
    <row r="63" spans="1:72" ht="20.25" customHeight="1">
      <c r="A63" s="15">
        <v>60</v>
      </c>
      <c r="B63" s="63" t="s">
        <v>297</v>
      </c>
      <c r="C63" s="63" t="s">
        <v>298</v>
      </c>
      <c r="D63" s="63" t="s">
        <v>299</v>
      </c>
      <c r="E63" s="50" t="s">
        <v>296</v>
      </c>
      <c r="F63" s="71" t="s">
        <v>400</v>
      </c>
      <c r="H63" s="44"/>
      <c r="I63" s="45"/>
      <c r="J63" s="45"/>
      <c r="K63" s="45"/>
      <c r="L63" s="45"/>
      <c r="M63" s="45"/>
      <c r="N63" s="45"/>
      <c r="O63" s="43">
        <f t="shared" si="5"/>
        <v>0</v>
      </c>
      <c r="P63" s="29"/>
      <c r="Q63" s="30"/>
      <c r="R63" s="27" t="str">
        <f t="shared" si="14"/>
        <v>-</v>
      </c>
      <c r="S63" s="30"/>
      <c r="T63" s="30"/>
      <c r="U63" s="30"/>
      <c r="V63" s="30"/>
      <c r="W63" s="28">
        <f t="shared" si="17"/>
        <v>0</v>
      </c>
      <c r="X63" s="29"/>
      <c r="Y63" s="30"/>
      <c r="Z63" s="30" t="str">
        <f t="shared" si="0"/>
        <v>-</v>
      </c>
      <c r="AA63" s="30"/>
      <c r="AB63" s="30"/>
      <c r="AC63" s="30"/>
      <c r="AD63" s="30"/>
      <c r="AE63" s="28">
        <f t="shared" si="18"/>
        <v>0</v>
      </c>
      <c r="AF63" s="29">
        <v>96</v>
      </c>
      <c r="AG63" s="30" t="s">
        <v>317</v>
      </c>
      <c r="AH63" s="30" t="str">
        <f t="shared" si="15"/>
        <v>-</v>
      </c>
      <c r="AI63" s="30"/>
      <c r="AJ63" s="30" t="s">
        <v>318</v>
      </c>
      <c r="AK63" s="30"/>
      <c r="AL63" s="30"/>
      <c r="AM63" s="28">
        <f t="shared" si="19"/>
        <v>0</v>
      </c>
      <c r="AN63" s="29">
        <v>89</v>
      </c>
      <c r="AO63" s="30" t="s">
        <v>373</v>
      </c>
      <c r="AP63" s="30" t="str">
        <f t="shared" si="1"/>
        <v>-</v>
      </c>
      <c r="AQ63" s="30"/>
      <c r="AR63" s="30"/>
      <c r="AS63" s="30"/>
      <c r="AT63" s="30"/>
      <c r="AU63" s="28">
        <f t="shared" si="20"/>
        <v>0</v>
      </c>
      <c r="AV63" s="29">
        <v>104</v>
      </c>
      <c r="AW63" s="30">
        <v>13</v>
      </c>
      <c r="AX63" s="30">
        <f t="shared" si="2"/>
        <v>91</v>
      </c>
      <c r="AY63" s="30"/>
      <c r="AZ63" s="30"/>
      <c r="BA63" s="30"/>
      <c r="BB63" s="30">
        <v>1</v>
      </c>
      <c r="BC63" s="28">
        <f t="shared" si="21"/>
        <v>1</v>
      </c>
      <c r="BD63" s="29">
        <v>97</v>
      </c>
      <c r="BE63" s="30">
        <v>14</v>
      </c>
      <c r="BF63" s="30">
        <f t="shared" si="3"/>
        <v>83</v>
      </c>
      <c r="BG63" s="30" t="s">
        <v>418</v>
      </c>
      <c r="BH63" s="30"/>
      <c r="BI63" s="30"/>
      <c r="BJ63" s="30">
        <v>1</v>
      </c>
      <c r="BK63" s="28">
        <f t="shared" si="22"/>
        <v>2</v>
      </c>
      <c r="BL63" s="92"/>
      <c r="BO63" s="89">
        <f t="shared" si="12"/>
        <v>4</v>
      </c>
      <c r="BQ63" s="86">
        <f t="shared" si="16"/>
        <v>96.5</v>
      </c>
      <c r="BR63" s="15" t="s">
        <v>438</v>
      </c>
      <c r="BS63" s="93">
        <f t="shared" si="13"/>
        <v>20</v>
      </c>
    </row>
    <row r="64" spans="1:72" ht="20.25" customHeight="1">
      <c r="A64" s="15">
        <v>61</v>
      </c>
      <c r="B64" s="63" t="s">
        <v>322</v>
      </c>
      <c r="C64" s="63" t="s">
        <v>323</v>
      </c>
      <c r="D64" s="63" t="s">
        <v>324</v>
      </c>
      <c r="E64" s="50" t="s">
        <v>372</v>
      </c>
      <c r="F64" s="71">
        <v>16</v>
      </c>
      <c r="H64" s="44"/>
      <c r="I64" s="45"/>
      <c r="J64" s="45"/>
      <c r="K64" s="45"/>
      <c r="L64" s="45"/>
      <c r="M64" s="45"/>
      <c r="N64" s="45"/>
      <c r="O64" s="43">
        <f t="shared" si="5"/>
        <v>0</v>
      </c>
      <c r="P64" s="29"/>
      <c r="Q64" s="30"/>
      <c r="R64" s="27" t="str">
        <f t="shared" si="14"/>
        <v>-</v>
      </c>
      <c r="S64" s="30"/>
      <c r="T64" s="30"/>
      <c r="U64" s="30"/>
      <c r="V64" s="30"/>
      <c r="W64" s="28">
        <f t="shared" si="17"/>
        <v>0</v>
      </c>
      <c r="X64" s="29"/>
      <c r="Y64" s="30"/>
      <c r="Z64" s="30" t="str">
        <f t="shared" si="0"/>
        <v>-</v>
      </c>
      <c r="AA64" s="30"/>
      <c r="AB64" s="30"/>
      <c r="AC64" s="30"/>
      <c r="AD64" s="30"/>
      <c r="AE64" s="28">
        <f t="shared" si="18"/>
        <v>0</v>
      </c>
      <c r="AF64" s="29"/>
      <c r="AG64" s="30"/>
      <c r="AH64" s="30" t="str">
        <f t="shared" si="15"/>
        <v>-</v>
      </c>
      <c r="AI64" s="30"/>
      <c r="AJ64" s="30"/>
      <c r="AK64" s="30"/>
      <c r="AL64" s="30"/>
      <c r="AM64" s="28">
        <f t="shared" si="19"/>
        <v>0</v>
      </c>
      <c r="AN64" s="29">
        <v>93</v>
      </c>
      <c r="AO64" s="30" t="s">
        <v>374</v>
      </c>
      <c r="AP64" s="30" t="str">
        <f t="shared" si="1"/>
        <v>-</v>
      </c>
      <c r="AQ64" s="30"/>
      <c r="AR64" s="30"/>
      <c r="AS64" s="30"/>
      <c r="AT64" s="30"/>
      <c r="AU64" s="28">
        <f t="shared" si="20"/>
        <v>0</v>
      </c>
      <c r="AV64" s="29">
        <v>99</v>
      </c>
      <c r="AW64" s="30" t="s">
        <v>248</v>
      </c>
      <c r="AX64" s="30" t="str">
        <f t="shared" si="2"/>
        <v>-</v>
      </c>
      <c r="AY64" s="30" t="s">
        <v>391</v>
      </c>
      <c r="AZ64" s="30"/>
      <c r="BA64" s="30"/>
      <c r="BB64" s="30"/>
      <c r="BC64" s="28">
        <f t="shared" si="21"/>
        <v>0</v>
      </c>
      <c r="BD64" s="29">
        <v>108</v>
      </c>
      <c r="BE64" s="30">
        <v>16</v>
      </c>
      <c r="BF64" s="30">
        <f t="shared" si="3"/>
        <v>92</v>
      </c>
      <c r="BG64" s="30"/>
      <c r="BH64" s="30"/>
      <c r="BI64" s="30"/>
      <c r="BJ64" s="30">
        <v>1</v>
      </c>
      <c r="BK64" s="28">
        <f t="shared" si="22"/>
        <v>1</v>
      </c>
      <c r="BL64" s="92"/>
      <c r="BO64" s="89">
        <f t="shared" si="12"/>
        <v>3</v>
      </c>
      <c r="BQ64" s="86">
        <f t="shared" si="16"/>
        <v>100</v>
      </c>
      <c r="BR64" s="15" t="s">
        <v>438</v>
      </c>
      <c r="BS64" s="93">
        <f t="shared" si="13"/>
        <v>22</v>
      </c>
    </row>
    <row r="65" spans="1:72" ht="20.25" customHeight="1">
      <c r="A65" s="15">
        <v>62</v>
      </c>
      <c r="B65" s="63" t="s">
        <v>382</v>
      </c>
      <c r="C65" s="63" t="s">
        <v>377</v>
      </c>
      <c r="D65" s="63" t="s">
        <v>378</v>
      </c>
      <c r="E65" s="50" t="s">
        <v>397</v>
      </c>
      <c r="F65" s="32"/>
      <c r="H65" s="44"/>
      <c r="I65" s="45"/>
      <c r="J65" s="45"/>
      <c r="K65" s="45"/>
      <c r="L65" s="45"/>
      <c r="M65" s="45"/>
      <c r="N65" s="45"/>
      <c r="O65" s="43">
        <f t="shared" si="5"/>
        <v>0</v>
      </c>
      <c r="P65" s="29"/>
      <c r="Q65" s="30"/>
      <c r="R65" s="27" t="str">
        <f t="shared" si="14"/>
        <v>-</v>
      </c>
      <c r="S65" s="30"/>
      <c r="T65" s="30"/>
      <c r="U65" s="30"/>
      <c r="V65" s="30"/>
      <c r="W65" s="28">
        <f t="shared" si="17"/>
        <v>0</v>
      </c>
      <c r="X65" s="29"/>
      <c r="Y65" s="30"/>
      <c r="Z65" s="30" t="str">
        <f t="shared" si="0"/>
        <v>-</v>
      </c>
      <c r="AA65" s="30"/>
      <c r="AB65" s="30"/>
      <c r="AC65" s="30"/>
      <c r="AD65" s="30"/>
      <c r="AE65" s="28">
        <f t="shared" si="18"/>
        <v>0</v>
      </c>
      <c r="AF65" s="29"/>
      <c r="AG65" s="30"/>
      <c r="AH65" s="30" t="str">
        <f t="shared" si="15"/>
        <v>-</v>
      </c>
      <c r="AI65" s="30"/>
      <c r="AJ65" s="30"/>
      <c r="AK65" s="30"/>
      <c r="AL65" s="30"/>
      <c r="AM65" s="28">
        <f t="shared" si="19"/>
        <v>0</v>
      </c>
      <c r="AN65" s="29"/>
      <c r="AO65" s="30"/>
      <c r="AP65" s="30" t="str">
        <f t="shared" si="1"/>
        <v>-</v>
      </c>
      <c r="AQ65" s="30"/>
      <c r="AR65" s="30"/>
      <c r="AS65" s="30"/>
      <c r="AT65" s="30"/>
      <c r="AU65" s="28">
        <f t="shared" si="20"/>
        <v>0</v>
      </c>
      <c r="AV65" s="29">
        <v>105</v>
      </c>
      <c r="AW65" s="30" t="s">
        <v>249</v>
      </c>
      <c r="AX65" s="30" t="str">
        <f t="shared" si="2"/>
        <v>-</v>
      </c>
      <c r="AY65" s="30"/>
      <c r="AZ65" s="30"/>
      <c r="BA65" s="30"/>
      <c r="BB65" s="30"/>
      <c r="BC65" s="28">
        <f t="shared" si="21"/>
        <v>0</v>
      </c>
      <c r="BD65" s="29">
        <v>130</v>
      </c>
      <c r="BE65" s="30" t="s">
        <v>455</v>
      </c>
      <c r="BF65" s="30" t="str">
        <f t="shared" si="3"/>
        <v>-</v>
      </c>
      <c r="BG65" s="30"/>
      <c r="BH65" s="30"/>
      <c r="BI65" s="30"/>
      <c r="BJ65" s="30"/>
      <c r="BK65" s="28">
        <f t="shared" si="22"/>
        <v>0</v>
      </c>
      <c r="BL65" s="92"/>
      <c r="BO65" s="89">
        <f t="shared" si="12"/>
        <v>2</v>
      </c>
      <c r="BQ65" s="86">
        <f t="shared" si="16"/>
        <v>117.5</v>
      </c>
      <c r="BR65" s="15" t="s">
        <v>438</v>
      </c>
      <c r="BS65" s="93">
        <f>ROUND((BQ65-72)*0.65,0)</f>
        <v>30</v>
      </c>
      <c r="BT65" t="s">
        <v>444</v>
      </c>
    </row>
    <row r="66" spans="1:72" ht="20.25" customHeight="1">
      <c r="A66" s="15">
        <v>63</v>
      </c>
      <c r="B66" s="63" t="s">
        <v>379</v>
      </c>
      <c r="C66" s="63" t="s">
        <v>109</v>
      </c>
      <c r="D66" s="63" t="s">
        <v>286</v>
      </c>
      <c r="E66" s="50" t="s">
        <v>397</v>
      </c>
      <c r="F66" s="32"/>
      <c r="H66" s="44"/>
      <c r="I66" s="45"/>
      <c r="J66" s="45"/>
      <c r="K66" s="45"/>
      <c r="L66" s="45"/>
      <c r="M66" s="45"/>
      <c r="N66" s="45"/>
      <c r="O66" s="43">
        <f t="shared" si="5"/>
        <v>0</v>
      </c>
      <c r="P66" s="29"/>
      <c r="Q66" s="30"/>
      <c r="R66" s="27" t="str">
        <f t="shared" si="14"/>
        <v>-</v>
      </c>
      <c r="S66" s="30"/>
      <c r="T66" s="30"/>
      <c r="U66" s="30"/>
      <c r="V66" s="30"/>
      <c r="W66" s="28">
        <f t="shared" si="17"/>
        <v>0</v>
      </c>
      <c r="X66" s="29"/>
      <c r="Y66" s="30"/>
      <c r="Z66" s="30" t="str">
        <f t="shared" si="0"/>
        <v>-</v>
      </c>
      <c r="AA66" s="30"/>
      <c r="AB66" s="30"/>
      <c r="AC66" s="30"/>
      <c r="AD66" s="30"/>
      <c r="AE66" s="28">
        <f t="shared" si="18"/>
        <v>0</v>
      </c>
      <c r="AF66" s="29"/>
      <c r="AG66" s="30"/>
      <c r="AH66" s="30" t="str">
        <f t="shared" si="15"/>
        <v>-</v>
      </c>
      <c r="AI66" s="30"/>
      <c r="AJ66" s="30"/>
      <c r="AK66" s="30"/>
      <c r="AL66" s="30"/>
      <c r="AM66" s="28">
        <f t="shared" si="19"/>
        <v>0</v>
      </c>
      <c r="AN66" s="29"/>
      <c r="AO66" s="30"/>
      <c r="AP66" s="30" t="str">
        <f t="shared" si="1"/>
        <v>-</v>
      </c>
      <c r="AQ66" s="30"/>
      <c r="AR66" s="30"/>
      <c r="AS66" s="30"/>
      <c r="AT66" s="30"/>
      <c r="AU66" s="28">
        <f t="shared" si="20"/>
        <v>0</v>
      </c>
      <c r="AV66" s="29">
        <v>105</v>
      </c>
      <c r="AW66" s="30" t="s">
        <v>250</v>
      </c>
      <c r="AX66" s="30" t="str">
        <f t="shared" si="2"/>
        <v>-</v>
      </c>
      <c r="AY66" s="30"/>
      <c r="AZ66" s="30"/>
      <c r="BA66" s="30"/>
      <c r="BB66" s="30"/>
      <c r="BC66" s="28">
        <f t="shared" si="21"/>
        <v>0</v>
      </c>
      <c r="BD66" s="29"/>
      <c r="BE66" s="30"/>
      <c r="BF66" s="30" t="str">
        <f t="shared" si="3"/>
        <v>-</v>
      </c>
      <c r="BG66" s="30"/>
      <c r="BH66" s="30"/>
      <c r="BI66" s="30"/>
      <c r="BJ66" s="30"/>
      <c r="BK66" s="28">
        <f t="shared" si="22"/>
        <v>0</v>
      </c>
      <c r="BL66" s="92"/>
      <c r="BO66" s="89">
        <f t="shared" si="12"/>
        <v>1</v>
      </c>
      <c r="BQ66" s="86">
        <f t="shared" si="16"/>
        <v>105</v>
      </c>
      <c r="BR66" s="15" t="s">
        <v>438</v>
      </c>
      <c r="BS66" s="93" t="s">
        <v>445</v>
      </c>
    </row>
    <row r="67" spans="1:72" ht="20.25" customHeight="1">
      <c r="A67" s="15">
        <v>64</v>
      </c>
      <c r="B67" s="63" t="s">
        <v>380</v>
      </c>
      <c r="C67" s="63" t="s">
        <v>381</v>
      </c>
      <c r="D67" s="63" t="s">
        <v>101</v>
      </c>
      <c r="E67" s="50" t="s">
        <v>397</v>
      </c>
      <c r="F67" s="32"/>
      <c r="H67" s="44"/>
      <c r="I67" s="45"/>
      <c r="J67" s="45"/>
      <c r="K67" s="45"/>
      <c r="L67" s="45"/>
      <c r="M67" s="45"/>
      <c r="N67" s="45"/>
      <c r="O67" s="43">
        <f t="shared" si="5"/>
        <v>0</v>
      </c>
      <c r="P67" s="29"/>
      <c r="Q67" s="30"/>
      <c r="R67" s="27" t="str">
        <f t="shared" si="14"/>
        <v>-</v>
      </c>
      <c r="S67" s="30"/>
      <c r="T67" s="30"/>
      <c r="U67" s="30"/>
      <c r="V67" s="30"/>
      <c r="W67" s="28">
        <f t="shared" si="17"/>
        <v>0</v>
      </c>
      <c r="X67" s="29"/>
      <c r="Y67" s="30"/>
      <c r="Z67" s="30" t="str">
        <f t="shared" si="0"/>
        <v>-</v>
      </c>
      <c r="AA67" s="30"/>
      <c r="AB67" s="30"/>
      <c r="AC67" s="30"/>
      <c r="AD67" s="30"/>
      <c r="AE67" s="28">
        <f t="shared" si="18"/>
        <v>0</v>
      </c>
      <c r="AF67" s="29"/>
      <c r="AG67" s="30"/>
      <c r="AH67" s="30" t="str">
        <f t="shared" si="15"/>
        <v>-</v>
      </c>
      <c r="AI67" s="30"/>
      <c r="AJ67" s="30"/>
      <c r="AK67" s="30"/>
      <c r="AL67" s="30"/>
      <c r="AM67" s="28">
        <f t="shared" si="19"/>
        <v>0</v>
      </c>
      <c r="AN67" s="29"/>
      <c r="AO67" s="30"/>
      <c r="AP67" s="30" t="str">
        <f t="shared" si="1"/>
        <v>-</v>
      </c>
      <c r="AQ67" s="30"/>
      <c r="AR67" s="30"/>
      <c r="AS67" s="30"/>
      <c r="AT67" s="30"/>
      <c r="AU67" s="28">
        <f t="shared" si="20"/>
        <v>0</v>
      </c>
      <c r="AV67" s="29">
        <v>115</v>
      </c>
      <c r="AW67" s="30" t="s">
        <v>250</v>
      </c>
      <c r="AX67" s="30" t="str">
        <f t="shared" si="2"/>
        <v>-</v>
      </c>
      <c r="AY67" s="30"/>
      <c r="AZ67" s="30"/>
      <c r="BA67" s="30"/>
      <c r="BB67" s="30"/>
      <c r="BC67" s="28">
        <f t="shared" si="21"/>
        <v>0</v>
      </c>
      <c r="BD67" s="29">
        <v>107</v>
      </c>
      <c r="BE67" s="30" t="s">
        <v>454</v>
      </c>
      <c r="BF67" s="30" t="str">
        <f t="shared" si="3"/>
        <v>-</v>
      </c>
      <c r="BG67" s="30"/>
      <c r="BH67" s="30"/>
      <c r="BI67" s="30"/>
      <c r="BJ67" s="30"/>
      <c r="BK67" s="28">
        <f t="shared" si="22"/>
        <v>0</v>
      </c>
      <c r="BL67" s="92"/>
      <c r="BO67" s="89">
        <f t="shared" si="12"/>
        <v>2</v>
      </c>
      <c r="BQ67" s="86">
        <f t="shared" si="16"/>
        <v>111</v>
      </c>
      <c r="BR67" s="15" t="s">
        <v>438</v>
      </c>
      <c r="BS67" s="93">
        <f>ROUND((BQ67-72)*0.65,0)</f>
        <v>25</v>
      </c>
      <c r="BT67" t="s">
        <v>444</v>
      </c>
    </row>
    <row r="68" spans="1:72" ht="20.25" customHeight="1">
      <c r="A68" s="15">
        <v>65</v>
      </c>
      <c r="B68" s="65"/>
      <c r="C68" s="65"/>
      <c r="D68" s="65"/>
      <c r="E68" s="32"/>
      <c r="F68" s="32"/>
      <c r="H68" s="44"/>
      <c r="I68" s="45"/>
      <c r="J68" s="45"/>
      <c r="K68" s="45"/>
      <c r="L68" s="45"/>
      <c r="M68" s="45"/>
      <c r="N68" s="45"/>
      <c r="O68" s="43">
        <f t="shared" si="5"/>
        <v>0</v>
      </c>
      <c r="P68" s="29"/>
      <c r="Q68" s="30"/>
      <c r="R68" s="27" t="str">
        <f t="shared" si="14"/>
        <v>-</v>
      </c>
      <c r="S68" s="30"/>
      <c r="T68" s="30"/>
      <c r="U68" s="30"/>
      <c r="V68" s="30"/>
      <c r="W68" s="28">
        <f t="shared" si="17"/>
        <v>0</v>
      </c>
      <c r="X68" s="29"/>
      <c r="Y68" s="30"/>
      <c r="Z68" s="30" t="str">
        <f t="shared" ref="Z68:Z73" si="23">IF(X68="","-",IFERROR(X68-Y68,"-"))</f>
        <v>-</v>
      </c>
      <c r="AA68" s="30"/>
      <c r="AB68" s="30"/>
      <c r="AC68" s="30"/>
      <c r="AD68" s="30"/>
      <c r="AE68" s="28">
        <f t="shared" si="18"/>
        <v>0</v>
      </c>
      <c r="AF68" s="29"/>
      <c r="AG68" s="30"/>
      <c r="AH68" s="30" t="str">
        <f t="shared" si="15"/>
        <v>-</v>
      </c>
      <c r="AI68" s="30"/>
      <c r="AJ68" s="30"/>
      <c r="AK68" s="30"/>
      <c r="AL68" s="30"/>
      <c r="AM68" s="28">
        <f t="shared" si="19"/>
        <v>0</v>
      </c>
      <c r="AN68" s="29"/>
      <c r="AO68" s="30"/>
      <c r="AP68" s="30" t="str">
        <f t="shared" ref="AP68:AP73" si="24">IF(AN68="","-",IFERROR(AN68-AO68,"-"))</f>
        <v>-</v>
      </c>
      <c r="AQ68" s="30"/>
      <c r="AR68" s="30"/>
      <c r="AS68" s="30"/>
      <c r="AT68" s="30"/>
      <c r="AU68" s="28">
        <f t="shared" si="20"/>
        <v>0</v>
      </c>
      <c r="AV68" s="29"/>
      <c r="AW68" s="30"/>
      <c r="AX68" s="30" t="str">
        <f t="shared" ref="AX68:AX73" si="25">IF(AV68="","-",IFERROR(AV68-AW68,"-"))</f>
        <v>-</v>
      </c>
      <c r="AY68" s="30"/>
      <c r="AZ68" s="30"/>
      <c r="BA68" s="30"/>
      <c r="BB68" s="30"/>
      <c r="BC68" s="28">
        <f t="shared" si="21"/>
        <v>0</v>
      </c>
      <c r="BD68" s="29"/>
      <c r="BE68" s="30"/>
      <c r="BF68" s="30" t="str">
        <f t="shared" ref="BF68:BF73" si="26">IF(BD68="","-",IFERROR(BD68-BE68,"-"))</f>
        <v>-</v>
      </c>
      <c r="BG68" s="30"/>
      <c r="BH68" s="30"/>
      <c r="BI68" s="30"/>
      <c r="BJ68" s="30"/>
      <c r="BK68" s="28">
        <f t="shared" si="22"/>
        <v>0</v>
      </c>
      <c r="BL68" s="92"/>
      <c r="BQ68" s="87" t="s">
        <v>425</v>
      </c>
      <c r="BS68" s="94"/>
    </row>
    <row r="69" spans="1:72" ht="20.25" customHeight="1">
      <c r="A69" s="15">
        <v>66</v>
      </c>
      <c r="B69" s="65"/>
      <c r="C69" s="65"/>
      <c r="D69" s="65"/>
      <c r="E69" s="32"/>
      <c r="F69" s="32"/>
      <c r="H69" s="44"/>
      <c r="I69" s="45"/>
      <c r="J69" s="45"/>
      <c r="K69" s="45"/>
      <c r="L69" s="45"/>
      <c r="M69" s="45"/>
      <c r="N69" s="45"/>
      <c r="O69" s="43">
        <f>N69</f>
        <v>0</v>
      </c>
      <c r="P69" s="29"/>
      <c r="Q69" s="30"/>
      <c r="R69" s="27" t="str">
        <f t="shared" si="14"/>
        <v>-</v>
      </c>
      <c r="S69" s="30"/>
      <c r="T69" s="30"/>
      <c r="U69" s="30"/>
      <c r="V69" s="30"/>
      <c r="W69" s="28">
        <f t="shared" si="17"/>
        <v>0</v>
      </c>
      <c r="X69" s="29"/>
      <c r="Y69" s="30"/>
      <c r="Z69" s="30" t="str">
        <f t="shared" si="23"/>
        <v>-</v>
      </c>
      <c r="AA69" s="30"/>
      <c r="AB69" s="30"/>
      <c r="AC69" s="30"/>
      <c r="AD69" s="30"/>
      <c r="AE69" s="28">
        <f t="shared" si="18"/>
        <v>0</v>
      </c>
      <c r="AF69" s="29"/>
      <c r="AG69" s="30"/>
      <c r="AH69" s="30" t="str">
        <f t="shared" si="15"/>
        <v>-</v>
      </c>
      <c r="AI69" s="30"/>
      <c r="AJ69" s="30"/>
      <c r="AK69" s="30"/>
      <c r="AL69" s="30"/>
      <c r="AM69" s="28">
        <f t="shared" si="19"/>
        <v>0</v>
      </c>
      <c r="AN69" s="29"/>
      <c r="AO69" s="30"/>
      <c r="AP69" s="30" t="str">
        <f t="shared" si="24"/>
        <v>-</v>
      </c>
      <c r="AQ69" s="30"/>
      <c r="AR69" s="30"/>
      <c r="AS69" s="30"/>
      <c r="AT69" s="30"/>
      <c r="AU69" s="28">
        <f t="shared" si="20"/>
        <v>0</v>
      </c>
      <c r="AV69" s="29"/>
      <c r="AW69" s="30"/>
      <c r="AX69" s="30" t="str">
        <f t="shared" si="25"/>
        <v>-</v>
      </c>
      <c r="AY69" s="30"/>
      <c r="AZ69" s="30"/>
      <c r="BA69" s="30"/>
      <c r="BB69" s="30"/>
      <c r="BC69" s="28">
        <f t="shared" si="21"/>
        <v>0</v>
      </c>
      <c r="BD69" s="29"/>
      <c r="BE69" s="30"/>
      <c r="BF69" s="30" t="str">
        <f t="shared" si="26"/>
        <v>-</v>
      </c>
      <c r="BG69" s="30"/>
      <c r="BH69" s="30"/>
      <c r="BI69" s="30"/>
      <c r="BJ69" s="30"/>
      <c r="BK69" s="28">
        <f t="shared" si="22"/>
        <v>0</v>
      </c>
      <c r="BL69" s="92"/>
      <c r="BQ69" s="88">
        <f>AVERAGE(BQ4:BQ66)</f>
        <v>97.496405228758192</v>
      </c>
      <c r="BS69" s="94"/>
    </row>
    <row r="70" spans="1:72" ht="20.25" customHeight="1">
      <c r="A70" s="15">
        <v>67</v>
      </c>
      <c r="B70" s="65"/>
      <c r="C70" s="65"/>
      <c r="D70" s="65"/>
      <c r="E70" s="32"/>
      <c r="F70" s="32"/>
      <c r="H70" s="44"/>
      <c r="I70" s="45"/>
      <c r="J70" s="45"/>
      <c r="K70" s="45"/>
      <c r="L70" s="45"/>
      <c r="M70" s="45"/>
      <c r="N70" s="45"/>
      <c r="O70" s="43">
        <f>N70</f>
        <v>0</v>
      </c>
      <c r="P70" s="29"/>
      <c r="Q70" s="30"/>
      <c r="R70" s="27" t="str">
        <f t="shared" si="14"/>
        <v>-</v>
      </c>
      <c r="S70" s="30"/>
      <c r="T70" s="30"/>
      <c r="U70" s="30"/>
      <c r="V70" s="30"/>
      <c r="W70" s="28">
        <f t="shared" si="17"/>
        <v>0</v>
      </c>
      <c r="X70" s="29"/>
      <c r="Y70" s="30"/>
      <c r="Z70" s="30" t="str">
        <f t="shared" si="23"/>
        <v>-</v>
      </c>
      <c r="AA70" s="30"/>
      <c r="AB70" s="30"/>
      <c r="AC70" s="30"/>
      <c r="AD70" s="30"/>
      <c r="AE70" s="28">
        <f t="shared" si="18"/>
        <v>0</v>
      </c>
      <c r="AF70" s="29"/>
      <c r="AG70" s="30"/>
      <c r="AH70" s="30" t="str">
        <f t="shared" si="15"/>
        <v>-</v>
      </c>
      <c r="AI70" s="30"/>
      <c r="AJ70" s="30"/>
      <c r="AK70" s="30"/>
      <c r="AL70" s="30"/>
      <c r="AM70" s="28">
        <f t="shared" si="19"/>
        <v>0</v>
      </c>
      <c r="AN70" s="29"/>
      <c r="AO70" s="30"/>
      <c r="AP70" s="30" t="str">
        <f t="shared" si="24"/>
        <v>-</v>
      </c>
      <c r="AQ70" s="30"/>
      <c r="AR70" s="30"/>
      <c r="AS70" s="30"/>
      <c r="AT70" s="30"/>
      <c r="AU70" s="28">
        <f t="shared" si="20"/>
        <v>0</v>
      </c>
      <c r="AV70" s="29"/>
      <c r="AW70" s="30"/>
      <c r="AX70" s="30" t="str">
        <f t="shared" si="25"/>
        <v>-</v>
      </c>
      <c r="AY70" s="30"/>
      <c r="AZ70" s="30"/>
      <c r="BA70" s="30"/>
      <c r="BB70" s="30"/>
      <c r="BC70" s="28">
        <f t="shared" si="21"/>
        <v>0</v>
      </c>
      <c r="BD70" s="29"/>
      <c r="BE70" s="30"/>
      <c r="BF70" s="30" t="str">
        <f t="shared" si="26"/>
        <v>-</v>
      </c>
      <c r="BG70" s="30"/>
      <c r="BH70" s="30"/>
      <c r="BI70" s="30"/>
      <c r="BJ70" s="30"/>
      <c r="BK70" s="28">
        <f t="shared" si="22"/>
        <v>0</v>
      </c>
      <c r="BL70" s="92"/>
      <c r="BS70" s="94"/>
    </row>
    <row r="71" spans="1:72" ht="20.25" customHeight="1">
      <c r="A71" s="15">
        <v>68</v>
      </c>
      <c r="B71" s="65"/>
      <c r="C71" s="65"/>
      <c r="D71" s="65"/>
      <c r="E71" s="32"/>
      <c r="F71" s="32"/>
      <c r="H71" s="44"/>
      <c r="I71" s="45"/>
      <c r="J71" s="45"/>
      <c r="K71" s="45"/>
      <c r="L71" s="45"/>
      <c r="M71" s="45"/>
      <c r="N71" s="45"/>
      <c r="O71" s="43">
        <f>N71</f>
        <v>0</v>
      </c>
      <c r="P71" s="29"/>
      <c r="Q71" s="30"/>
      <c r="R71" s="27" t="str">
        <f t="shared" si="14"/>
        <v>-</v>
      </c>
      <c r="S71" s="30"/>
      <c r="T71" s="30"/>
      <c r="U71" s="30"/>
      <c r="V71" s="30"/>
      <c r="W71" s="28">
        <f t="shared" si="17"/>
        <v>0</v>
      </c>
      <c r="X71" s="29"/>
      <c r="Y71" s="30"/>
      <c r="Z71" s="30" t="str">
        <f t="shared" si="23"/>
        <v>-</v>
      </c>
      <c r="AA71" s="30"/>
      <c r="AB71" s="30"/>
      <c r="AC71" s="30"/>
      <c r="AD71" s="30"/>
      <c r="AE71" s="28">
        <f t="shared" si="18"/>
        <v>0</v>
      </c>
      <c r="AF71" s="29"/>
      <c r="AG71" s="30"/>
      <c r="AH71" s="30" t="str">
        <f t="shared" si="15"/>
        <v>-</v>
      </c>
      <c r="AI71" s="30"/>
      <c r="AJ71" s="30"/>
      <c r="AK71" s="30"/>
      <c r="AL71" s="30"/>
      <c r="AM71" s="28">
        <f t="shared" si="19"/>
        <v>0</v>
      </c>
      <c r="AN71" s="29"/>
      <c r="AO71" s="30"/>
      <c r="AP71" s="30" t="str">
        <f t="shared" si="24"/>
        <v>-</v>
      </c>
      <c r="AQ71" s="30"/>
      <c r="AR71" s="30"/>
      <c r="AS71" s="30"/>
      <c r="AT71" s="30"/>
      <c r="AU71" s="28">
        <f t="shared" si="20"/>
        <v>0</v>
      </c>
      <c r="AV71" s="29"/>
      <c r="AW71" s="30"/>
      <c r="AX71" s="30" t="str">
        <f t="shared" si="25"/>
        <v>-</v>
      </c>
      <c r="AY71" s="30"/>
      <c r="AZ71" s="30"/>
      <c r="BA71" s="30"/>
      <c r="BB71" s="30"/>
      <c r="BC71" s="28">
        <f t="shared" si="21"/>
        <v>0</v>
      </c>
      <c r="BD71" s="29"/>
      <c r="BE71" s="30"/>
      <c r="BF71" s="30" t="str">
        <f t="shared" si="26"/>
        <v>-</v>
      </c>
      <c r="BG71" s="30"/>
      <c r="BH71" s="30"/>
      <c r="BI71" s="30"/>
      <c r="BJ71" s="30"/>
      <c r="BK71" s="28">
        <f t="shared" si="22"/>
        <v>0</v>
      </c>
      <c r="BL71" s="92"/>
      <c r="BS71" s="94"/>
    </row>
    <row r="72" spans="1:72" ht="20.25" customHeight="1">
      <c r="A72" s="15">
        <v>69</v>
      </c>
      <c r="B72" s="65"/>
      <c r="C72" s="65"/>
      <c r="D72" s="65"/>
      <c r="E72" s="32"/>
      <c r="F72" s="32"/>
      <c r="H72" s="44"/>
      <c r="I72" s="45"/>
      <c r="J72" s="45"/>
      <c r="K72" s="45"/>
      <c r="L72" s="45"/>
      <c r="M72" s="45"/>
      <c r="N72" s="45"/>
      <c r="O72" s="43">
        <f>N72</f>
        <v>0</v>
      </c>
      <c r="P72" s="29"/>
      <c r="Q72" s="30"/>
      <c r="R72" s="27" t="str">
        <f>IF(P72="","-",IFERROR(P72-Q72,"-"))</f>
        <v>-</v>
      </c>
      <c r="S72" s="30"/>
      <c r="T72" s="30"/>
      <c r="U72" s="30"/>
      <c r="V72" s="30"/>
      <c r="W72" s="28">
        <f t="shared" si="17"/>
        <v>0</v>
      </c>
      <c r="X72" s="29"/>
      <c r="Y72" s="30"/>
      <c r="Z72" s="30" t="str">
        <f t="shared" si="23"/>
        <v>-</v>
      </c>
      <c r="AA72" s="30"/>
      <c r="AB72" s="30"/>
      <c r="AC72" s="30"/>
      <c r="AD72" s="30"/>
      <c r="AE72" s="28">
        <f t="shared" si="18"/>
        <v>0</v>
      </c>
      <c r="AF72" s="29"/>
      <c r="AG72" s="30"/>
      <c r="AH72" s="30" t="str">
        <f t="shared" si="15"/>
        <v>-</v>
      </c>
      <c r="AI72" s="30"/>
      <c r="AJ72" s="30"/>
      <c r="AK72" s="30"/>
      <c r="AL72" s="30"/>
      <c r="AM72" s="28">
        <f t="shared" si="19"/>
        <v>0</v>
      </c>
      <c r="AN72" s="29"/>
      <c r="AO72" s="30"/>
      <c r="AP72" s="30" t="str">
        <f t="shared" si="24"/>
        <v>-</v>
      </c>
      <c r="AQ72" s="30"/>
      <c r="AR72" s="30"/>
      <c r="AS72" s="30"/>
      <c r="AT72" s="30"/>
      <c r="AU72" s="28">
        <f t="shared" si="20"/>
        <v>0</v>
      </c>
      <c r="AV72" s="29"/>
      <c r="AW72" s="30"/>
      <c r="AX72" s="30" t="str">
        <f t="shared" si="25"/>
        <v>-</v>
      </c>
      <c r="AY72" s="30"/>
      <c r="AZ72" s="30"/>
      <c r="BA72" s="30"/>
      <c r="BB72" s="30"/>
      <c r="BC72" s="28">
        <f t="shared" si="21"/>
        <v>0</v>
      </c>
      <c r="BD72" s="29"/>
      <c r="BE72" s="30"/>
      <c r="BF72" s="30" t="str">
        <f t="shared" si="26"/>
        <v>-</v>
      </c>
      <c r="BG72" s="30"/>
      <c r="BH72" s="30"/>
      <c r="BI72" s="30"/>
      <c r="BJ72" s="30"/>
      <c r="BK72" s="28">
        <f t="shared" si="22"/>
        <v>0</v>
      </c>
      <c r="BL72" s="92"/>
      <c r="BS72" s="94"/>
    </row>
    <row r="73" spans="1:72" ht="20.25" customHeight="1">
      <c r="A73" s="15">
        <v>70</v>
      </c>
      <c r="B73" s="65"/>
      <c r="C73" s="65"/>
      <c r="D73" s="65"/>
      <c r="E73" s="32"/>
      <c r="F73" s="32"/>
      <c r="H73" s="44"/>
      <c r="I73" s="45"/>
      <c r="J73" s="45"/>
      <c r="K73" s="45"/>
      <c r="L73" s="45"/>
      <c r="M73" s="45"/>
      <c r="N73" s="45"/>
      <c r="O73" s="43">
        <f>N73</f>
        <v>0</v>
      </c>
      <c r="P73" s="29"/>
      <c r="Q73" s="30"/>
      <c r="R73" s="27" t="str">
        <f>IF(P73="","-",IFERROR(P73-Q73,"-"))</f>
        <v>-</v>
      </c>
      <c r="S73" s="30"/>
      <c r="T73" s="30"/>
      <c r="U73" s="30"/>
      <c r="V73" s="30"/>
      <c r="W73" s="28">
        <f t="shared" si="17"/>
        <v>0</v>
      </c>
      <c r="X73" s="29"/>
      <c r="Y73" s="30"/>
      <c r="Z73" s="30" t="str">
        <f t="shared" si="23"/>
        <v>-</v>
      </c>
      <c r="AA73" s="30"/>
      <c r="AB73" s="30"/>
      <c r="AC73" s="30"/>
      <c r="AD73" s="30"/>
      <c r="AE73" s="28">
        <f t="shared" si="18"/>
        <v>0</v>
      </c>
      <c r="AF73" s="29"/>
      <c r="AG73" s="30"/>
      <c r="AH73" s="30" t="str">
        <f>IF(AF73="","-",IFERROR(AF73-AG73,"-"))</f>
        <v>-</v>
      </c>
      <c r="AI73" s="30"/>
      <c r="AJ73" s="30"/>
      <c r="AK73" s="30"/>
      <c r="AL73" s="30"/>
      <c r="AM73" s="28">
        <f t="shared" si="19"/>
        <v>0</v>
      </c>
      <c r="AN73" s="29"/>
      <c r="AO73" s="30"/>
      <c r="AP73" s="30" t="str">
        <f t="shared" si="24"/>
        <v>-</v>
      </c>
      <c r="AQ73" s="30"/>
      <c r="AR73" s="30"/>
      <c r="AS73" s="30"/>
      <c r="AT73" s="30"/>
      <c r="AU73" s="28">
        <f t="shared" si="20"/>
        <v>0</v>
      </c>
      <c r="AV73" s="29"/>
      <c r="AW73" s="30"/>
      <c r="AX73" s="30" t="str">
        <f t="shared" si="25"/>
        <v>-</v>
      </c>
      <c r="AY73" s="30"/>
      <c r="AZ73" s="30"/>
      <c r="BA73" s="30"/>
      <c r="BB73" s="30"/>
      <c r="BC73" s="28">
        <f t="shared" si="21"/>
        <v>0</v>
      </c>
      <c r="BD73" s="29"/>
      <c r="BE73" s="30"/>
      <c r="BF73" s="30" t="str">
        <f t="shared" si="26"/>
        <v>-</v>
      </c>
      <c r="BG73" s="30"/>
      <c r="BH73" s="30"/>
      <c r="BI73" s="30"/>
      <c r="BJ73" s="30"/>
      <c r="BK73" s="28">
        <f t="shared" si="22"/>
        <v>0</v>
      </c>
      <c r="BL73" s="92"/>
      <c r="BS73" s="94"/>
    </row>
  </sheetData>
  <mergeCells count="11">
    <mergeCell ref="AF2:AM2"/>
    <mergeCell ref="AN2:AU2"/>
    <mergeCell ref="AV2:BC2"/>
    <mergeCell ref="BR2:BT2"/>
    <mergeCell ref="B2:B3"/>
    <mergeCell ref="C2:C3"/>
    <mergeCell ref="D2:D3"/>
    <mergeCell ref="BD2:BK2"/>
    <mergeCell ref="H2:O2"/>
    <mergeCell ref="P2:W2"/>
    <mergeCell ref="X2:AE2"/>
  </mergeCells>
  <phoneticPr fontId="2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76"/>
  <sheetViews>
    <sheetView zoomScale="80" zoomScaleNormal="80" workbookViewId="0">
      <selection activeCell="AP18" sqref="AP18"/>
    </sheetView>
  </sheetViews>
  <sheetFormatPr defaultColWidth="9" defaultRowHeight="15"/>
  <cols>
    <col min="1" max="1" width="3.85546875" style="117" bestFit="1" customWidth="1"/>
    <col min="2" max="2" width="13" style="118" bestFit="1" customWidth="1"/>
    <col min="3" max="3" width="11.7109375" style="118" bestFit="1" customWidth="1"/>
    <col min="4" max="4" width="44.85546875" style="118" customWidth="1"/>
    <col min="5" max="5" width="9" style="17"/>
    <col min="6" max="6" width="6.85546875" style="17" bestFit="1" customWidth="1"/>
    <col min="7" max="7" width="4.5703125" style="17" bestFit="1" customWidth="1"/>
    <col min="8" max="8" width="5.140625" style="17" bestFit="1" customWidth="1"/>
    <col min="9" max="9" width="6.28515625" style="17" bestFit="1" customWidth="1"/>
    <col min="10" max="10" width="5.85546875" style="17" bestFit="1" customWidth="1"/>
    <col min="11" max="11" width="6.85546875" style="17" bestFit="1" customWidth="1"/>
    <col min="12" max="12" width="4.5703125" style="17" bestFit="1" customWidth="1"/>
    <col min="13" max="13" width="5.140625" style="17" bestFit="1" customWidth="1"/>
    <col min="14" max="14" width="6.28515625" style="17" bestFit="1" customWidth="1"/>
    <col min="15" max="15" width="5.85546875" style="17" bestFit="1" customWidth="1"/>
    <col min="16" max="16" width="6.85546875" style="17" bestFit="1" customWidth="1"/>
    <col min="17" max="17" width="4.5703125" style="17" bestFit="1" customWidth="1"/>
    <col min="18" max="18" width="5.140625" style="17" bestFit="1" customWidth="1"/>
    <col min="19" max="19" width="6.28515625" style="17" bestFit="1" customWidth="1"/>
    <col min="20" max="20" width="5.85546875" style="17" bestFit="1" customWidth="1"/>
    <col min="21" max="21" width="6.85546875" style="17" bestFit="1" customWidth="1"/>
    <col min="22" max="22" width="4.5703125" style="17" bestFit="1" customWidth="1"/>
    <col min="23" max="23" width="5.28515625" style="17" bestFit="1" customWidth="1"/>
    <col min="24" max="24" width="6.28515625" style="17" bestFit="1" customWidth="1"/>
    <col min="25" max="25" width="5.85546875" style="17" bestFit="1" customWidth="1"/>
    <col min="26" max="26" width="6.85546875" style="17" bestFit="1" customWidth="1"/>
    <col min="27" max="27" width="4.5703125" style="17" bestFit="1" customWidth="1"/>
    <col min="28" max="28" width="5.28515625" style="17" bestFit="1" customWidth="1"/>
    <col min="29" max="29" width="6.28515625" style="17" bestFit="1" customWidth="1"/>
    <col min="30" max="30" width="5.85546875" style="17" bestFit="1" customWidth="1"/>
    <col min="31" max="31" width="6.85546875" style="17" bestFit="1" customWidth="1"/>
    <col min="32" max="32" width="4.5703125" style="17" bestFit="1" customWidth="1"/>
    <col min="33" max="33" width="5.140625" style="17" bestFit="1" customWidth="1"/>
    <col min="34" max="34" width="6.28515625" style="17" bestFit="1" customWidth="1"/>
    <col min="35" max="35" width="5.85546875" style="17" bestFit="1" customWidth="1"/>
    <col min="36" max="36" width="6.85546875" style="17" bestFit="1" customWidth="1"/>
    <col min="37" max="37" width="4.5703125" style="17" bestFit="1" customWidth="1"/>
    <col min="38" max="38" width="5.140625" style="17" bestFit="1" customWidth="1"/>
    <col min="39" max="39" width="6.28515625" style="17" bestFit="1" customWidth="1"/>
    <col min="40" max="40" width="5.85546875" style="17" bestFit="1" customWidth="1"/>
    <col min="41" max="41" width="4.85546875" style="17" customWidth="1"/>
    <col min="42" max="42" width="9" style="17"/>
    <col min="43" max="43" width="5.42578125" style="17" customWidth="1"/>
    <col min="44" max="16384" width="9" style="17"/>
  </cols>
  <sheetData>
    <row r="1" spans="1:43" ht="22.5" customHeight="1">
      <c r="A1" s="547" t="s">
        <v>472</v>
      </c>
      <c r="B1" s="547"/>
      <c r="C1" s="547"/>
      <c r="D1" s="547"/>
    </row>
    <row r="3" spans="1:43" ht="18.75" customHeight="1">
      <c r="B3" s="119" t="s">
        <v>473</v>
      </c>
    </row>
    <row r="4" spans="1:43" ht="18.75" customHeight="1">
      <c r="B4" s="548" t="s">
        <v>0</v>
      </c>
      <c r="C4" s="550" t="s">
        <v>1</v>
      </c>
      <c r="D4" s="552" t="s">
        <v>2</v>
      </c>
      <c r="F4" s="544" t="s">
        <v>183</v>
      </c>
      <c r="G4" s="545"/>
      <c r="H4" s="545"/>
      <c r="I4" s="545"/>
      <c r="J4" s="546"/>
      <c r="K4" s="526" t="s">
        <v>184</v>
      </c>
      <c r="L4" s="527"/>
      <c r="M4" s="527"/>
      <c r="N4" s="527"/>
      <c r="O4" s="528"/>
      <c r="P4" s="526" t="s">
        <v>185</v>
      </c>
      <c r="Q4" s="527"/>
      <c r="R4" s="527"/>
      <c r="S4" s="527"/>
      <c r="T4" s="528"/>
      <c r="U4" s="526" t="s">
        <v>186</v>
      </c>
      <c r="V4" s="527"/>
      <c r="W4" s="527"/>
      <c r="X4" s="527"/>
      <c r="Y4" s="528"/>
      <c r="Z4" s="526" t="s">
        <v>187</v>
      </c>
      <c r="AA4" s="527"/>
      <c r="AB4" s="527"/>
      <c r="AC4" s="527"/>
      <c r="AD4" s="528"/>
      <c r="AE4" s="541" t="s">
        <v>188</v>
      </c>
      <c r="AF4" s="542"/>
      <c r="AG4" s="542"/>
      <c r="AH4" s="542"/>
      <c r="AI4" s="543"/>
      <c r="AJ4" s="529" t="s">
        <v>189</v>
      </c>
      <c r="AK4" s="530"/>
      <c r="AL4" s="530"/>
      <c r="AM4" s="530"/>
      <c r="AN4" s="531"/>
      <c r="AP4" s="17" t="s">
        <v>474</v>
      </c>
    </row>
    <row r="5" spans="1:43" s="121" customFormat="1" ht="33" customHeight="1">
      <c r="A5" s="120"/>
      <c r="B5" s="549"/>
      <c r="C5" s="551"/>
      <c r="D5" s="553"/>
      <c r="F5" s="22" t="s">
        <v>475</v>
      </c>
      <c r="G5" s="23" t="s">
        <v>476</v>
      </c>
      <c r="H5" s="23" t="s">
        <v>477</v>
      </c>
      <c r="I5" s="24" t="s">
        <v>478</v>
      </c>
      <c r="J5" s="25" t="s">
        <v>479</v>
      </c>
      <c r="K5" s="22" t="s">
        <v>475</v>
      </c>
      <c r="L5" s="23" t="s">
        <v>476</v>
      </c>
      <c r="M5" s="23" t="s">
        <v>477</v>
      </c>
      <c r="N5" s="24" t="s">
        <v>478</v>
      </c>
      <c r="O5" s="25" t="s">
        <v>479</v>
      </c>
      <c r="P5" s="22" t="s">
        <v>475</v>
      </c>
      <c r="Q5" s="23" t="s">
        <v>476</v>
      </c>
      <c r="R5" s="23" t="s">
        <v>477</v>
      </c>
      <c r="S5" s="24" t="s">
        <v>478</v>
      </c>
      <c r="T5" s="25" t="s">
        <v>479</v>
      </c>
      <c r="U5" s="22" t="s">
        <v>475</v>
      </c>
      <c r="V5" s="23" t="s">
        <v>476</v>
      </c>
      <c r="W5" s="23" t="s">
        <v>477</v>
      </c>
      <c r="X5" s="24" t="s">
        <v>478</v>
      </c>
      <c r="Y5" s="25" t="s">
        <v>479</v>
      </c>
      <c r="Z5" s="22" t="s">
        <v>475</v>
      </c>
      <c r="AA5" s="23" t="s">
        <v>476</v>
      </c>
      <c r="AB5" s="23" t="s">
        <v>477</v>
      </c>
      <c r="AC5" s="24" t="s">
        <v>478</v>
      </c>
      <c r="AD5" s="25" t="s">
        <v>479</v>
      </c>
      <c r="AE5" s="22" t="s">
        <v>475</v>
      </c>
      <c r="AF5" s="23" t="s">
        <v>476</v>
      </c>
      <c r="AG5" s="23" t="s">
        <v>477</v>
      </c>
      <c r="AH5" s="24" t="s">
        <v>478</v>
      </c>
      <c r="AI5" s="25" t="s">
        <v>479</v>
      </c>
      <c r="AJ5" s="22" t="s">
        <v>475</v>
      </c>
      <c r="AK5" s="23" t="s">
        <v>476</v>
      </c>
      <c r="AL5" s="23" t="s">
        <v>477</v>
      </c>
      <c r="AM5" s="24" t="s">
        <v>478</v>
      </c>
      <c r="AN5" s="25" t="s">
        <v>479</v>
      </c>
    </row>
    <row r="6" spans="1:43" s="121" customFormat="1" ht="18.75" customHeight="1">
      <c r="A6" s="120">
        <v>1</v>
      </c>
      <c r="B6" s="122" t="s">
        <v>4</v>
      </c>
      <c r="C6" s="122" t="s">
        <v>5</v>
      </c>
      <c r="D6" s="123" t="s">
        <v>6</v>
      </c>
      <c r="F6" s="26">
        <v>106</v>
      </c>
      <c r="G6" s="27">
        <v>16</v>
      </c>
      <c r="H6" s="27">
        <v>90</v>
      </c>
      <c r="I6" s="27">
        <v>1</v>
      </c>
      <c r="J6" s="28">
        <v>1</v>
      </c>
      <c r="K6" s="26">
        <v>95</v>
      </c>
      <c r="L6" s="27">
        <v>16</v>
      </c>
      <c r="M6" s="27">
        <v>79</v>
      </c>
      <c r="N6" s="27">
        <v>1</v>
      </c>
      <c r="O6" s="28">
        <f>J6+N6</f>
        <v>2</v>
      </c>
      <c r="P6" s="26">
        <v>102</v>
      </c>
      <c r="Q6" s="27">
        <v>16</v>
      </c>
      <c r="R6" s="27">
        <v>86</v>
      </c>
      <c r="S6" s="27">
        <v>1</v>
      </c>
      <c r="T6" s="28">
        <f>O6+S6</f>
        <v>3</v>
      </c>
      <c r="U6" s="26">
        <v>105</v>
      </c>
      <c r="V6" s="27">
        <v>16</v>
      </c>
      <c r="W6" s="27">
        <v>89</v>
      </c>
      <c r="X6" s="27">
        <v>1</v>
      </c>
      <c r="Y6" s="28">
        <f>T6+X6</f>
        <v>4</v>
      </c>
      <c r="Z6" s="26"/>
      <c r="AA6" s="27"/>
      <c r="AB6" s="27"/>
      <c r="AC6" s="27"/>
      <c r="AD6" s="28">
        <f>Y6+AC6</f>
        <v>4</v>
      </c>
      <c r="AE6" s="26"/>
      <c r="AF6" s="27"/>
      <c r="AG6" s="27"/>
      <c r="AH6" s="27"/>
      <c r="AI6" s="28">
        <f>AD6+AH6</f>
        <v>4</v>
      </c>
      <c r="AJ6" s="26">
        <v>97</v>
      </c>
      <c r="AK6" s="27">
        <v>16</v>
      </c>
      <c r="AL6" s="27">
        <v>81</v>
      </c>
      <c r="AM6" s="27">
        <v>1</v>
      </c>
      <c r="AN6" s="28">
        <f>AI6+AM6</f>
        <v>5</v>
      </c>
      <c r="AP6" s="121">
        <f>ROUND((AVERAGE(F6,K6,P6,U6,Z6,AE6,AJ6)-72)*0.8,0)</f>
        <v>23</v>
      </c>
    </row>
    <row r="7" spans="1:43" s="121" customFormat="1" ht="18.75" customHeight="1">
      <c r="A7" s="120">
        <f>A6+1</f>
        <v>2</v>
      </c>
      <c r="B7" s="124" t="s">
        <v>4</v>
      </c>
      <c r="C7" s="124" t="s">
        <v>8</v>
      </c>
      <c r="D7" s="125" t="s">
        <v>9</v>
      </c>
      <c r="F7" s="26">
        <v>102</v>
      </c>
      <c r="G7" s="27">
        <v>14</v>
      </c>
      <c r="H7" s="27">
        <v>88</v>
      </c>
      <c r="I7" s="27">
        <v>1</v>
      </c>
      <c r="J7" s="28">
        <v>1</v>
      </c>
      <c r="K7" s="26">
        <v>83</v>
      </c>
      <c r="L7" s="27">
        <v>14</v>
      </c>
      <c r="M7" s="58">
        <v>69</v>
      </c>
      <c r="N7" s="27">
        <v>13</v>
      </c>
      <c r="O7" s="28">
        <f t="shared" ref="O7:O43" si="0">J7+N7</f>
        <v>14</v>
      </c>
      <c r="P7" s="26">
        <v>90</v>
      </c>
      <c r="Q7" s="27">
        <v>12</v>
      </c>
      <c r="R7" s="27">
        <v>78</v>
      </c>
      <c r="S7" s="27">
        <v>6</v>
      </c>
      <c r="T7" s="28">
        <f t="shared" ref="T7:T43" si="1">O7+S7</f>
        <v>20</v>
      </c>
      <c r="U7" s="26">
        <v>77</v>
      </c>
      <c r="V7" s="27">
        <v>12</v>
      </c>
      <c r="W7" s="55">
        <v>65</v>
      </c>
      <c r="X7" s="27">
        <v>15</v>
      </c>
      <c r="Y7" s="28">
        <f t="shared" ref="Y7:Y43" si="2">T7+X7</f>
        <v>35</v>
      </c>
      <c r="Z7" s="26"/>
      <c r="AA7" s="27"/>
      <c r="AB7" s="27"/>
      <c r="AC7" s="27"/>
      <c r="AD7" s="28">
        <f t="shared" ref="AD7:AD43" si="3">Y7+AC7</f>
        <v>35</v>
      </c>
      <c r="AE7" s="26"/>
      <c r="AF7" s="27"/>
      <c r="AG7" s="27"/>
      <c r="AH7" s="27"/>
      <c r="AI7" s="28">
        <f t="shared" ref="AI7:AI43" si="4">AD7+AH7</f>
        <v>35</v>
      </c>
      <c r="AJ7" s="26">
        <v>82</v>
      </c>
      <c r="AK7" s="27">
        <v>7</v>
      </c>
      <c r="AL7" s="27">
        <v>75</v>
      </c>
      <c r="AM7" s="27">
        <v>6</v>
      </c>
      <c r="AN7" s="28">
        <f t="shared" ref="AN7:AN43" si="5">AI7+AM7</f>
        <v>41</v>
      </c>
      <c r="AP7" s="126">
        <f t="shared" ref="AP7:AP70" si="6">ROUND((AVERAGE(F7,K7,P7,U7,Z7,AE7,AJ7)-72)*0.8,0)</f>
        <v>12</v>
      </c>
      <c r="AQ7" s="121">
        <f>ROUND(AP7*0.8,0)</f>
        <v>10</v>
      </c>
    </row>
    <row r="8" spans="1:43" s="121" customFormat="1" ht="18.75" customHeight="1">
      <c r="A8" s="120">
        <f t="shared" ref="A8:A43" si="7">A7+1</f>
        <v>3</v>
      </c>
      <c r="B8" s="127" t="s">
        <v>480</v>
      </c>
      <c r="C8" s="127" t="s">
        <v>481</v>
      </c>
      <c r="D8" s="127" t="s">
        <v>482</v>
      </c>
      <c r="E8" s="121" t="s">
        <v>483</v>
      </c>
      <c r="F8" s="26">
        <v>93</v>
      </c>
      <c r="G8" s="27">
        <v>16</v>
      </c>
      <c r="H8" s="27">
        <v>77</v>
      </c>
      <c r="I8" s="27">
        <v>6</v>
      </c>
      <c r="J8" s="28">
        <v>6</v>
      </c>
      <c r="K8" s="26">
        <v>92</v>
      </c>
      <c r="L8" s="27">
        <v>16</v>
      </c>
      <c r="M8" s="27">
        <v>76</v>
      </c>
      <c r="N8" s="27">
        <v>1</v>
      </c>
      <c r="O8" s="28">
        <f t="shared" si="0"/>
        <v>7</v>
      </c>
      <c r="P8" s="26"/>
      <c r="Q8" s="27"/>
      <c r="R8" s="27"/>
      <c r="S8" s="27"/>
      <c r="T8" s="28">
        <f t="shared" si="1"/>
        <v>7</v>
      </c>
      <c r="U8" s="26"/>
      <c r="V8" s="27"/>
      <c r="W8" s="27"/>
      <c r="X8" s="27"/>
      <c r="Y8" s="28">
        <f t="shared" si="2"/>
        <v>7</v>
      </c>
      <c r="Z8" s="26"/>
      <c r="AA8" s="27"/>
      <c r="AB8" s="27"/>
      <c r="AC8" s="27"/>
      <c r="AD8" s="28">
        <f t="shared" si="3"/>
        <v>7</v>
      </c>
      <c r="AE8" s="26"/>
      <c r="AF8" s="27"/>
      <c r="AG8" s="27"/>
      <c r="AH8" s="27"/>
      <c r="AI8" s="28">
        <f t="shared" si="4"/>
        <v>7</v>
      </c>
      <c r="AJ8" s="26"/>
      <c r="AK8" s="27"/>
      <c r="AL8" s="27"/>
      <c r="AM8" s="27"/>
      <c r="AN8" s="28">
        <f t="shared" si="5"/>
        <v>7</v>
      </c>
      <c r="AP8" s="121">
        <f t="shared" si="6"/>
        <v>16</v>
      </c>
    </row>
    <row r="9" spans="1:43" s="131" customFormat="1" ht="18.75" customHeight="1">
      <c r="A9" s="120">
        <f t="shared" si="7"/>
        <v>4</v>
      </c>
      <c r="B9" s="124" t="s">
        <v>11</v>
      </c>
      <c r="C9" s="124" t="s">
        <v>12</v>
      </c>
      <c r="D9" s="125" t="s">
        <v>13</v>
      </c>
      <c r="E9" s="121"/>
      <c r="F9" s="128">
        <v>99</v>
      </c>
      <c r="G9" s="129">
        <v>17</v>
      </c>
      <c r="H9" s="129">
        <v>82</v>
      </c>
      <c r="I9" s="129">
        <v>1</v>
      </c>
      <c r="J9" s="130">
        <v>1</v>
      </c>
      <c r="K9" s="128"/>
      <c r="L9" s="129"/>
      <c r="M9" s="129"/>
      <c r="N9" s="129"/>
      <c r="O9" s="28">
        <f t="shared" si="0"/>
        <v>1</v>
      </c>
      <c r="P9" s="128"/>
      <c r="Q9" s="129"/>
      <c r="R9" s="129"/>
      <c r="S9" s="129"/>
      <c r="T9" s="28">
        <f t="shared" si="1"/>
        <v>1</v>
      </c>
      <c r="U9" s="26"/>
      <c r="V9" s="27"/>
      <c r="W9" s="27"/>
      <c r="X9" s="27"/>
      <c r="Y9" s="28">
        <f t="shared" si="2"/>
        <v>1</v>
      </c>
      <c r="Z9" s="26"/>
      <c r="AA9" s="27"/>
      <c r="AB9" s="27"/>
      <c r="AC9" s="27"/>
      <c r="AD9" s="28">
        <f t="shared" si="3"/>
        <v>1</v>
      </c>
      <c r="AE9" s="26"/>
      <c r="AF9" s="27"/>
      <c r="AG9" s="27"/>
      <c r="AH9" s="27"/>
      <c r="AI9" s="28">
        <f t="shared" si="4"/>
        <v>1</v>
      </c>
      <c r="AJ9" s="26"/>
      <c r="AK9" s="27"/>
      <c r="AL9" s="27"/>
      <c r="AM9" s="27"/>
      <c r="AN9" s="28">
        <f t="shared" si="5"/>
        <v>1</v>
      </c>
      <c r="AP9" s="121">
        <f t="shared" si="6"/>
        <v>22</v>
      </c>
    </row>
    <row r="10" spans="1:43" s="121" customFormat="1" ht="18.75" customHeight="1">
      <c r="A10" s="120">
        <f t="shared" si="7"/>
        <v>5</v>
      </c>
      <c r="B10" s="122" t="s">
        <v>14</v>
      </c>
      <c r="C10" s="122" t="s">
        <v>15</v>
      </c>
      <c r="D10" s="123" t="s">
        <v>484</v>
      </c>
      <c r="F10" s="26">
        <v>108</v>
      </c>
      <c r="G10" s="27">
        <v>29</v>
      </c>
      <c r="H10" s="27">
        <v>79</v>
      </c>
      <c r="I10" s="27">
        <v>5</v>
      </c>
      <c r="J10" s="28">
        <v>5</v>
      </c>
      <c r="K10" s="26">
        <v>108</v>
      </c>
      <c r="L10" s="27">
        <v>29</v>
      </c>
      <c r="M10" s="27">
        <v>79</v>
      </c>
      <c r="N10" s="27">
        <v>1</v>
      </c>
      <c r="O10" s="28">
        <f t="shared" si="0"/>
        <v>6</v>
      </c>
      <c r="P10" s="26"/>
      <c r="Q10" s="27"/>
      <c r="R10" s="27"/>
      <c r="S10" s="27"/>
      <c r="T10" s="28">
        <f t="shared" si="1"/>
        <v>6</v>
      </c>
      <c r="U10" s="26">
        <v>101</v>
      </c>
      <c r="V10" s="27">
        <v>29</v>
      </c>
      <c r="W10" s="27">
        <v>72</v>
      </c>
      <c r="X10" s="27">
        <v>6</v>
      </c>
      <c r="Y10" s="28">
        <f t="shared" si="2"/>
        <v>12</v>
      </c>
      <c r="Z10" s="26">
        <v>104</v>
      </c>
      <c r="AA10" s="27">
        <v>29</v>
      </c>
      <c r="AB10" s="27">
        <v>75</v>
      </c>
      <c r="AC10" s="27">
        <v>6</v>
      </c>
      <c r="AD10" s="28">
        <f t="shared" si="3"/>
        <v>18</v>
      </c>
      <c r="AE10" s="26"/>
      <c r="AF10" s="27"/>
      <c r="AG10" s="27"/>
      <c r="AH10" s="27"/>
      <c r="AI10" s="28">
        <f t="shared" si="4"/>
        <v>18</v>
      </c>
      <c r="AJ10" s="26">
        <v>109</v>
      </c>
      <c r="AK10" s="27">
        <v>29</v>
      </c>
      <c r="AL10" s="27">
        <v>80</v>
      </c>
      <c r="AM10" s="27">
        <v>1</v>
      </c>
      <c r="AN10" s="28">
        <f t="shared" si="5"/>
        <v>19</v>
      </c>
      <c r="AP10" s="121">
        <f t="shared" si="6"/>
        <v>27</v>
      </c>
    </row>
    <row r="11" spans="1:43" s="121" customFormat="1" ht="18.75" customHeight="1">
      <c r="A11" s="120">
        <f t="shared" si="7"/>
        <v>6</v>
      </c>
      <c r="B11" s="122" t="s">
        <v>16</v>
      </c>
      <c r="C11" s="122" t="s">
        <v>17</v>
      </c>
      <c r="D11" s="123" t="s">
        <v>18</v>
      </c>
      <c r="F11" s="26">
        <v>104</v>
      </c>
      <c r="G11" s="27">
        <v>24</v>
      </c>
      <c r="H11" s="27">
        <v>80</v>
      </c>
      <c r="I11" s="27">
        <v>4</v>
      </c>
      <c r="J11" s="28">
        <v>4</v>
      </c>
      <c r="K11" s="26">
        <v>112</v>
      </c>
      <c r="L11" s="27">
        <v>24</v>
      </c>
      <c r="M11" s="27">
        <v>88</v>
      </c>
      <c r="N11" s="27">
        <v>1</v>
      </c>
      <c r="O11" s="28">
        <f t="shared" si="0"/>
        <v>5</v>
      </c>
      <c r="P11" s="26"/>
      <c r="Q11" s="27"/>
      <c r="R11" s="27"/>
      <c r="S11" s="27"/>
      <c r="T11" s="28">
        <f t="shared" si="1"/>
        <v>5</v>
      </c>
      <c r="U11" s="26">
        <v>105</v>
      </c>
      <c r="V11" s="27">
        <v>24</v>
      </c>
      <c r="W11" s="27">
        <v>81</v>
      </c>
      <c r="X11" s="27">
        <v>1</v>
      </c>
      <c r="Y11" s="28">
        <f t="shared" si="2"/>
        <v>6</v>
      </c>
      <c r="Z11" s="26">
        <v>102</v>
      </c>
      <c r="AA11" s="27">
        <v>24</v>
      </c>
      <c r="AB11" s="27">
        <v>78</v>
      </c>
      <c r="AC11" s="27">
        <v>1</v>
      </c>
      <c r="AD11" s="28">
        <f t="shared" si="3"/>
        <v>7</v>
      </c>
      <c r="AE11" s="26">
        <v>108</v>
      </c>
      <c r="AF11" s="27">
        <v>24</v>
      </c>
      <c r="AG11" s="27">
        <v>84</v>
      </c>
      <c r="AH11" s="27">
        <v>1</v>
      </c>
      <c r="AI11" s="28">
        <f t="shared" si="4"/>
        <v>8</v>
      </c>
      <c r="AJ11" s="26"/>
      <c r="AK11" s="27"/>
      <c r="AL11" s="27"/>
      <c r="AM11" s="27"/>
      <c r="AN11" s="28">
        <f t="shared" si="5"/>
        <v>8</v>
      </c>
      <c r="AP11" s="121">
        <f t="shared" si="6"/>
        <v>27</v>
      </c>
    </row>
    <row r="12" spans="1:43" s="121" customFormat="1" ht="18.75" customHeight="1">
      <c r="A12" s="120">
        <f t="shared" si="7"/>
        <v>7</v>
      </c>
      <c r="B12" s="122" t="s">
        <v>19</v>
      </c>
      <c r="C12" s="122" t="s">
        <v>5</v>
      </c>
      <c r="D12" s="123" t="s">
        <v>20</v>
      </c>
      <c r="F12" s="26">
        <v>89</v>
      </c>
      <c r="G12" s="27">
        <v>17</v>
      </c>
      <c r="H12" s="27">
        <v>72</v>
      </c>
      <c r="I12" s="27">
        <v>12</v>
      </c>
      <c r="J12" s="28">
        <v>12</v>
      </c>
      <c r="K12" s="26"/>
      <c r="L12" s="27"/>
      <c r="M12" s="27"/>
      <c r="N12" s="27"/>
      <c r="O12" s="28">
        <f t="shared" si="0"/>
        <v>12</v>
      </c>
      <c r="P12" s="26">
        <v>84</v>
      </c>
      <c r="Q12" s="27">
        <v>17</v>
      </c>
      <c r="R12" s="61">
        <v>67</v>
      </c>
      <c r="S12" s="27">
        <v>14</v>
      </c>
      <c r="T12" s="28">
        <f t="shared" si="1"/>
        <v>26</v>
      </c>
      <c r="U12" s="26">
        <v>90</v>
      </c>
      <c r="V12" s="27">
        <v>13</v>
      </c>
      <c r="W12" s="27">
        <v>77</v>
      </c>
      <c r="X12" s="27">
        <v>1</v>
      </c>
      <c r="Y12" s="28">
        <f t="shared" si="2"/>
        <v>27</v>
      </c>
      <c r="Z12" s="26"/>
      <c r="AA12" s="27"/>
      <c r="AB12" s="27"/>
      <c r="AC12" s="27"/>
      <c r="AD12" s="28">
        <f t="shared" si="3"/>
        <v>27</v>
      </c>
      <c r="AE12" s="26"/>
      <c r="AF12" s="27"/>
      <c r="AG12" s="27"/>
      <c r="AH12" s="27"/>
      <c r="AI12" s="28">
        <f t="shared" si="4"/>
        <v>27</v>
      </c>
      <c r="AJ12" s="26">
        <v>93</v>
      </c>
      <c r="AK12" s="27">
        <v>13</v>
      </c>
      <c r="AL12" s="27">
        <v>80</v>
      </c>
      <c r="AM12" s="27">
        <v>1</v>
      </c>
      <c r="AN12" s="28">
        <f t="shared" si="5"/>
        <v>28</v>
      </c>
      <c r="AP12" s="121">
        <f t="shared" si="6"/>
        <v>14</v>
      </c>
    </row>
    <row r="13" spans="1:43" s="121" customFormat="1" ht="18.75" customHeight="1">
      <c r="A13" s="120">
        <f t="shared" si="7"/>
        <v>8</v>
      </c>
      <c r="B13" s="124" t="s">
        <v>22</v>
      </c>
      <c r="C13" s="124" t="s">
        <v>23</v>
      </c>
      <c r="D13" s="124" t="s">
        <v>24</v>
      </c>
      <c r="F13" s="26">
        <v>89</v>
      </c>
      <c r="G13" s="27">
        <v>15</v>
      </c>
      <c r="H13" s="27">
        <v>74</v>
      </c>
      <c r="I13" s="27">
        <v>10</v>
      </c>
      <c r="J13" s="28">
        <v>10</v>
      </c>
      <c r="K13" s="26">
        <v>82</v>
      </c>
      <c r="L13" s="27">
        <v>15</v>
      </c>
      <c r="M13" s="55">
        <v>67</v>
      </c>
      <c r="N13" s="27">
        <v>15</v>
      </c>
      <c r="O13" s="28">
        <f t="shared" si="0"/>
        <v>25</v>
      </c>
      <c r="P13" s="26">
        <v>83</v>
      </c>
      <c r="Q13" s="27">
        <v>10</v>
      </c>
      <c r="R13" s="27">
        <v>73</v>
      </c>
      <c r="S13" s="27">
        <v>9</v>
      </c>
      <c r="T13" s="28">
        <f t="shared" si="1"/>
        <v>34</v>
      </c>
      <c r="U13" s="26">
        <v>78</v>
      </c>
      <c r="V13" s="27">
        <v>10</v>
      </c>
      <c r="W13" s="61">
        <v>68</v>
      </c>
      <c r="X13" s="27">
        <v>14</v>
      </c>
      <c r="Y13" s="28">
        <f t="shared" si="2"/>
        <v>48</v>
      </c>
      <c r="Z13" s="26">
        <v>81</v>
      </c>
      <c r="AA13" s="27">
        <v>7</v>
      </c>
      <c r="AB13" s="27">
        <v>74</v>
      </c>
      <c r="AC13" s="27">
        <v>10</v>
      </c>
      <c r="AD13" s="28">
        <f t="shared" si="3"/>
        <v>58</v>
      </c>
      <c r="AE13" s="26">
        <v>80</v>
      </c>
      <c r="AF13" s="27">
        <v>7</v>
      </c>
      <c r="AG13" s="27">
        <v>73</v>
      </c>
      <c r="AH13" s="27">
        <v>10</v>
      </c>
      <c r="AI13" s="28">
        <f t="shared" si="4"/>
        <v>68</v>
      </c>
      <c r="AJ13" s="26">
        <v>77</v>
      </c>
      <c r="AK13" s="27">
        <v>7</v>
      </c>
      <c r="AL13" s="58">
        <v>70</v>
      </c>
      <c r="AM13" s="27">
        <v>13</v>
      </c>
      <c r="AN13" s="28">
        <f t="shared" si="5"/>
        <v>81</v>
      </c>
      <c r="AO13" s="121">
        <f>ROUND((AK13-(71-AL13)/2)*0.95,0)</f>
        <v>6</v>
      </c>
      <c r="AP13" s="126">
        <f t="shared" si="6"/>
        <v>8</v>
      </c>
      <c r="AQ13" s="121">
        <f>ROUND(AP13*0.8,0)</f>
        <v>6</v>
      </c>
    </row>
    <row r="14" spans="1:43" s="121" customFormat="1" ht="18.75" customHeight="1">
      <c r="A14" s="120">
        <f t="shared" si="7"/>
        <v>9</v>
      </c>
      <c r="B14" s="122" t="s">
        <v>22</v>
      </c>
      <c r="C14" s="122" t="s">
        <v>25</v>
      </c>
      <c r="D14" s="123" t="s">
        <v>26</v>
      </c>
      <c r="F14" s="26">
        <v>84</v>
      </c>
      <c r="G14" s="27">
        <v>9</v>
      </c>
      <c r="H14" s="27">
        <v>75</v>
      </c>
      <c r="I14" s="27">
        <v>8</v>
      </c>
      <c r="J14" s="28">
        <v>8</v>
      </c>
      <c r="K14" s="26">
        <v>83</v>
      </c>
      <c r="L14" s="27">
        <v>9</v>
      </c>
      <c r="M14" s="27">
        <v>74</v>
      </c>
      <c r="N14" s="27">
        <v>5</v>
      </c>
      <c r="O14" s="28">
        <f t="shared" si="0"/>
        <v>13</v>
      </c>
      <c r="P14" s="26">
        <v>75</v>
      </c>
      <c r="Q14" s="27">
        <v>9</v>
      </c>
      <c r="R14" s="55">
        <v>66</v>
      </c>
      <c r="S14" s="27">
        <v>15</v>
      </c>
      <c r="T14" s="28">
        <f t="shared" si="1"/>
        <v>28</v>
      </c>
      <c r="U14" s="26">
        <v>81</v>
      </c>
      <c r="V14" s="27">
        <v>5</v>
      </c>
      <c r="W14" s="27">
        <v>76</v>
      </c>
      <c r="X14" s="27">
        <v>1</v>
      </c>
      <c r="Y14" s="28">
        <f t="shared" si="2"/>
        <v>29</v>
      </c>
      <c r="Z14" s="26">
        <v>85</v>
      </c>
      <c r="AA14" s="27">
        <v>5</v>
      </c>
      <c r="AB14" s="27">
        <v>80</v>
      </c>
      <c r="AC14" s="27">
        <v>1</v>
      </c>
      <c r="AD14" s="28">
        <f t="shared" si="3"/>
        <v>30</v>
      </c>
      <c r="AE14" s="26">
        <v>83</v>
      </c>
      <c r="AF14" s="27">
        <v>5</v>
      </c>
      <c r="AG14" s="27">
        <v>78</v>
      </c>
      <c r="AH14" s="27">
        <v>4</v>
      </c>
      <c r="AI14" s="28">
        <f t="shared" si="4"/>
        <v>34</v>
      </c>
      <c r="AJ14" s="26">
        <v>82</v>
      </c>
      <c r="AK14" s="27">
        <v>5</v>
      </c>
      <c r="AL14" s="27">
        <v>77</v>
      </c>
      <c r="AM14" s="27">
        <v>1</v>
      </c>
      <c r="AN14" s="28">
        <f t="shared" si="5"/>
        <v>35</v>
      </c>
      <c r="AP14" s="126">
        <f t="shared" si="6"/>
        <v>8</v>
      </c>
      <c r="AQ14" s="121">
        <f>ROUND(AP14*0.8,0)</f>
        <v>6</v>
      </c>
    </row>
    <row r="15" spans="1:43" s="121" customFormat="1" ht="18.75" customHeight="1">
      <c r="A15" s="120">
        <f t="shared" si="7"/>
        <v>10</v>
      </c>
      <c r="B15" s="122" t="s">
        <v>27</v>
      </c>
      <c r="C15" s="122" t="s">
        <v>28</v>
      </c>
      <c r="D15" s="123" t="s">
        <v>29</v>
      </c>
      <c r="F15" s="26">
        <v>112</v>
      </c>
      <c r="G15" s="27">
        <v>24</v>
      </c>
      <c r="H15" s="27">
        <v>88</v>
      </c>
      <c r="I15" s="27">
        <v>1</v>
      </c>
      <c r="J15" s="28">
        <v>1</v>
      </c>
      <c r="K15" s="26">
        <v>96</v>
      </c>
      <c r="L15" s="27">
        <v>24</v>
      </c>
      <c r="M15" s="27">
        <v>72</v>
      </c>
      <c r="N15" s="27">
        <v>7</v>
      </c>
      <c r="O15" s="28">
        <f t="shared" si="0"/>
        <v>8</v>
      </c>
      <c r="P15" s="26">
        <v>117</v>
      </c>
      <c r="Q15" s="27">
        <v>24</v>
      </c>
      <c r="R15" s="27">
        <v>93</v>
      </c>
      <c r="S15" s="27">
        <v>1</v>
      </c>
      <c r="T15" s="28">
        <f t="shared" si="1"/>
        <v>9</v>
      </c>
      <c r="U15" s="26">
        <v>115</v>
      </c>
      <c r="V15" s="27">
        <v>24</v>
      </c>
      <c r="W15" s="27">
        <v>91</v>
      </c>
      <c r="X15" s="27">
        <v>1</v>
      </c>
      <c r="Y15" s="28">
        <f t="shared" si="2"/>
        <v>10</v>
      </c>
      <c r="Z15" s="26"/>
      <c r="AA15" s="27"/>
      <c r="AB15" s="27"/>
      <c r="AC15" s="27"/>
      <c r="AD15" s="28">
        <f t="shared" si="3"/>
        <v>10</v>
      </c>
      <c r="AE15" s="26">
        <v>115</v>
      </c>
      <c r="AF15" s="27">
        <v>24</v>
      </c>
      <c r="AG15" s="27">
        <v>91</v>
      </c>
      <c r="AH15" s="27">
        <v>1</v>
      </c>
      <c r="AI15" s="28">
        <f t="shared" si="4"/>
        <v>11</v>
      </c>
      <c r="AJ15" s="26">
        <v>101</v>
      </c>
      <c r="AK15" s="27">
        <v>24</v>
      </c>
      <c r="AL15" s="27">
        <v>77</v>
      </c>
      <c r="AM15" s="27">
        <v>1</v>
      </c>
      <c r="AN15" s="28">
        <f t="shared" si="5"/>
        <v>12</v>
      </c>
      <c r="AP15" s="121">
        <f t="shared" si="6"/>
        <v>30</v>
      </c>
    </row>
    <row r="16" spans="1:43" s="121" customFormat="1" ht="18.75" customHeight="1">
      <c r="A16" s="120">
        <f t="shared" si="7"/>
        <v>11</v>
      </c>
      <c r="B16" s="122" t="s">
        <v>30</v>
      </c>
      <c r="C16" s="122" t="s">
        <v>31</v>
      </c>
      <c r="D16" s="122" t="s">
        <v>485</v>
      </c>
      <c r="E16" s="132"/>
      <c r="F16" s="26"/>
      <c r="G16" s="27"/>
      <c r="H16" s="27"/>
      <c r="I16" s="27"/>
      <c r="J16" s="28"/>
      <c r="K16" s="26">
        <v>90</v>
      </c>
      <c r="L16" s="27">
        <v>18</v>
      </c>
      <c r="M16" s="27">
        <v>72</v>
      </c>
      <c r="N16" s="27">
        <v>8</v>
      </c>
      <c r="O16" s="28">
        <f t="shared" si="0"/>
        <v>8</v>
      </c>
      <c r="P16" s="26">
        <v>86</v>
      </c>
      <c r="Q16" s="27">
        <v>18</v>
      </c>
      <c r="R16" s="58">
        <v>68</v>
      </c>
      <c r="S16" s="27">
        <v>13</v>
      </c>
      <c r="T16" s="28">
        <f t="shared" si="1"/>
        <v>21</v>
      </c>
      <c r="U16" s="26"/>
      <c r="V16" s="27"/>
      <c r="W16" s="27"/>
      <c r="X16" s="27"/>
      <c r="Y16" s="28">
        <f t="shared" si="2"/>
        <v>21</v>
      </c>
      <c r="Z16" s="26">
        <v>94</v>
      </c>
      <c r="AA16" s="27">
        <v>15</v>
      </c>
      <c r="AB16" s="27">
        <v>79</v>
      </c>
      <c r="AC16" s="27">
        <v>1</v>
      </c>
      <c r="AD16" s="28">
        <f t="shared" si="3"/>
        <v>22</v>
      </c>
      <c r="AE16" s="26"/>
      <c r="AF16" s="27"/>
      <c r="AG16" s="27"/>
      <c r="AH16" s="27"/>
      <c r="AI16" s="28">
        <f t="shared" si="4"/>
        <v>22</v>
      </c>
      <c r="AJ16" s="26">
        <v>91</v>
      </c>
      <c r="AK16" s="27">
        <v>15</v>
      </c>
      <c r="AL16" s="27">
        <v>76</v>
      </c>
      <c r="AM16" s="27">
        <v>3</v>
      </c>
      <c r="AN16" s="28">
        <f t="shared" si="5"/>
        <v>25</v>
      </c>
      <c r="AP16" s="121">
        <f t="shared" si="6"/>
        <v>15</v>
      </c>
    </row>
    <row r="17" spans="1:43" s="121" customFormat="1" ht="18.75" customHeight="1">
      <c r="A17" s="120">
        <f t="shared" si="7"/>
        <v>12</v>
      </c>
      <c r="B17" s="122" t="s">
        <v>32</v>
      </c>
      <c r="C17" s="122" t="s">
        <v>33</v>
      </c>
      <c r="D17" s="122" t="s">
        <v>34</v>
      </c>
      <c r="F17" s="26">
        <v>92</v>
      </c>
      <c r="G17" s="27">
        <v>16</v>
      </c>
      <c r="H17" s="27">
        <v>76</v>
      </c>
      <c r="I17" s="27">
        <v>7</v>
      </c>
      <c r="J17" s="28">
        <v>7</v>
      </c>
      <c r="K17" s="26"/>
      <c r="L17" s="27"/>
      <c r="M17" s="27"/>
      <c r="N17" s="27"/>
      <c r="O17" s="28">
        <f t="shared" si="0"/>
        <v>7</v>
      </c>
      <c r="P17" s="26"/>
      <c r="Q17" s="27"/>
      <c r="R17" s="27"/>
      <c r="S17" s="27"/>
      <c r="T17" s="28">
        <f t="shared" si="1"/>
        <v>7</v>
      </c>
      <c r="U17" s="26"/>
      <c r="V17" s="27"/>
      <c r="W17" s="27"/>
      <c r="X17" s="27"/>
      <c r="Y17" s="28">
        <f t="shared" si="2"/>
        <v>7</v>
      </c>
      <c r="Z17" s="26"/>
      <c r="AA17" s="27"/>
      <c r="AB17" s="27"/>
      <c r="AC17" s="27"/>
      <c r="AD17" s="28">
        <f t="shared" si="3"/>
        <v>7</v>
      </c>
      <c r="AE17" s="26">
        <v>87</v>
      </c>
      <c r="AF17" s="27">
        <v>16</v>
      </c>
      <c r="AG17" s="58">
        <v>71</v>
      </c>
      <c r="AH17" s="27">
        <v>13</v>
      </c>
      <c r="AI17" s="28">
        <f t="shared" si="4"/>
        <v>20</v>
      </c>
      <c r="AJ17" s="26"/>
      <c r="AK17" s="121">
        <f>ROUND((AF17-(71-AG17)/2)*0.95,0)</f>
        <v>15</v>
      </c>
      <c r="AL17" s="27"/>
      <c r="AM17" s="27"/>
      <c r="AN17" s="28">
        <f t="shared" si="5"/>
        <v>20</v>
      </c>
      <c r="AP17" s="121">
        <f t="shared" si="6"/>
        <v>14</v>
      </c>
    </row>
    <row r="18" spans="1:43" s="121" customFormat="1" ht="18.75" customHeight="1">
      <c r="A18" s="120">
        <f t="shared" si="7"/>
        <v>13</v>
      </c>
      <c r="B18" s="122" t="s">
        <v>35</v>
      </c>
      <c r="C18" s="122" t="s">
        <v>36</v>
      </c>
      <c r="D18" s="122" t="s">
        <v>37</v>
      </c>
      <c r="F18" s="26"/>
      <c r="G18" s="27"/>
      <c r="H18" s="27"/>
      <c r="I18" s="27"/>
      <c r="J18" s="28"/>
      <c r="K18" s="26"/>
      <c r="L18" s="27"/>
      <c r="M18" s="27"/>
      <c r="N18" s="27"/>
      <c r="O18" s="28">
        <f t="shared" si="0"/>
        <v>0</v>
      </c>
      <c r="P18" s="26">
        <v>98</v>
      </c>
      <c r="Q18" s="27">
        <v>6</v>
      </c>
      <c r="R18" s="27">
        <v>92</v>
      </c>
      <c r="S18" s="27">
        <v>1</v>
      </c>
      <c r="T18" s="28">
        <f t="shared" si="1"/>
        <v>1</v>
      </c>
      <c r="U18" s="26">
        <v>80</v>
      </c>
      <c r="V18" s="27">
        <v>6</v>
      </c>
      <c r="W18" s="27">
        <v>74</v>
      </c>
      <c r="X18" s="27">
        <v>4</v>
      </c>
      <c r="Y18" s="28">
        <f t="shared" si="2"/>
        <v>5</v>
      </c>
      <c r="Z18" s="26">
        <v>81</v>
      </c>
      <c r="AA18" s="27">
        <v>6</v>
      </c>
      <c r="AB18" s="27">
        <v>75</v>
      </c>
      <c r="AC18" s="27">
        <v>8</v>
      </c>
      <c r="AD18" s="28">
        <f t="shared" si="3"/>
        <v>13</v>
      </c>
      <c r="AE18" s="26">
        <v>86</v>
      </c>
      <c r="AF18" s="27">
        <v>6</v>
      </c>
      <c r="AG18" s="27">
        <v>80</v>
      </c>
      <c r="AH18" s="27">
        <v>1</v>
      </c>
      <c r="AI18" s="28">
        <f t="shared" si="4"/>
        <v>14</v>
      </c>
      <c r="AJ18" s="26">
        <v>94</v>
      </c>
      <c r="AK18" s="27">
        <v>6</v>
      </c>
      <c r="AL18" s="27">
        <v>88</v>
      </c>
      <c r="AM18" s="27">
        <v>1</v>
      </c>
      <c r="AN18" s="28">
        <f t="shared" si="5"/>
        <v>15</v>
      </c>
      <c r="AP18" s="121">
        <f t="shared" si="6"/>
        <v>13</v>
      </c>
    </row>
    <row r="19" spans="1:43" s="121" customFormat="1" ht="18.75" customHeight="1">
      <c r="A19" s="120">
        <f t="shared" si="7"/>
        <v>14</v>
      </c>
      <c r="B19" s="127" t="s">
        <v>486</v>
      </c>
      <c r="C19" s="127" t="s">
        <v>487</v>
      </c>
      <c r="D19" s="127" t="s">
        <v>488</v>
      </c>
      <c r="E19" s="121" t="s">
        <v>483</v>
      </c>
      <c r="F19" s="26">
        <v>99</v>
      </c>
      <c r="G19" s="27">
        <v>21</v>
      </c>
      <c r="H19" s="27">
        <v>88</v>
      </c>
      <c r="I19" s="27">
        <v>1</v>
      </c>
      <c r="J19" s="28">
        <v>1</v>
      </c>
      <c r="K19" s="26"/>
      <c r="L19" s="27"/>
      <c r="M19" s="27"/>
      <c r="N19" s="27"/>
      <c r="O19" s="28">
        <f t="shared" si="0"/>
        <v>1</v>
      </c>
      <c r="P19" s="26"/>
      <c r="Q19" s="27"/>
      <c r="R19" s="27"/>
      <c r="S19" s="27"/>
      <c r="T19" s="28">
        <f t="shared" si="1"/>
        <v>1</v>
      </c>
      <c r="U19" s="26"/>
      <c r="V19" s="27"/>
      <c r="W19" s="27"/>
      <c r="X19" s="27"/>
      <c r="Y19" s="28">
        <f t="shared" si="2"/>
        <v>1</v>
      </c>
      <c r="Z19" s="26"/>
      <c r="AA19" s="27"/>
      <c r="AB19" s="27"/>
      <c r="AC19" s="27"/>
      <c r="AD19" s="28">
        <f t="shared" si="3"/>
        <v>1</v>
      </c>
      <c r="AE19" s="26"/>
      <c r="AF19" s="27"/>
      <c r="AG19" s="27"/>
      <c r="AH19" s="27"/>
      <c r="AI19" s="28">
        <f t="shared" si="4"/>
        <v>1</v>
      </c>
      <c r="AJ19" s="26"/>
      <c r="AK19" s="27"/>
      <c r="AL19" s="27"/>
      <c r="AM19" s="27"/>
      <c r="AN19" s="28">
        <f t="shared" si="5"/>
        <v>1</v>
      </c>
      <c r="AP19" s="121">
        <f t="shared" si="6"/>
        <v>22</v>
      </c>
    </row>
    <row r="20" spans="1:43" s="121" customFormat="1" ht="18.75" customHeight="1">
      <c r="A20" s="120">
        <f t="shared" si="7"/>
        <v>15</v>
      </c>
      <c r="B20" s="122" t="s">
        <v>38</v>
      </c>
      <c r="C20" s="122" t="s">
        <v>39</v>
      </c>
      <c r="D20" s="122" t="s">
        <v>6</v>
      </c>
      <c r="F20" s="26">
        <v>99</v>
      </c>
      <c r="G20" s="27">
        <v>12</v>
      </c>
      <c r="H20" s="27">
        <v>87</v>
      </c>
      <c r="I20" s="27">
        <v>1</v>
      </c>
      <c r="J20" s="28">
        <v>1</v>
      </c>
      <c r="K20" s="26">
        <v>80</v>
      </c>
      <c r="L20" s="27">
        <v>12</v>
      </c>
      <c r="M20" s="61">
        <v>68</v>
      </c>
      <c r="N20" s="27">
        <v>14</v>
      </c>
      <c r="O20" s="28">
        <f t="shared" si="0"/>
        <v>15</v>
      </c>
      <c r="P20" s="26"/>
      <c r="Q20" s="27"/>
      <c r="R20" s="27"/>
      <c r="S20" s="27"/>
      <c r="T20" s="28">
        <f t="shared" si="1"/>
        <v>15</v>
      </c>
      <c r="U20" s="26">
        <v>81</v>
      </c>
      <c r="V20" s="27">
        <v>9</v>
      </c>
      <c r="W20" s="27">
        <v>72</v>
      </c>
      <c r="X20" s="27">
        <v>8</v>
      </c>
      <c r="Y20" s="28">
        <f t="shared" si="2"/>
        <v>23</v>
      </c>
      <c r="Z20" s="26"/>
      <c r="AA20" s="27"/>
      <c r="AB20" s="27"/>
      <c r="AC20" s="27"/>
      <c r="AD20" s="28">
        <f t="shared" si="3"/>
        <v>23</v>
      </c>
      <c r="AE20" s="26"/>
      <c r="AF20" s="27"/>
      <c r="AG20" s="27"/>
      <c r="AH20" s="27"/>
      <c r="AI20" s="28">
        <f t="shared" si="4"/>
        <v>23</v>
      </c>
      <c r="AJ20" s="26"/>
      <c r="AK20" s="27"/>
      <c r="AL20" s="27"/>
      <c r="AM20" s="27"/>
      <c r="AN20" s="28">
        <f t="shared" si="5"/>
        <v>23</v>
      </c>
      <c r="AP20" s="121">
        <f t="shared" si="6"/>
        <v>12</v>
      </c>
    </row>
    <row r="21" spans="1:43" s="121" customFormat="1" ht="18.75" customHeight="1">
      <c r="A21" s="120">
        <f t="shared" si="7"/>
        <v>16</v>
      </c>
      <c r="B21" s="122" t="s">
        <v>41</v>
      </c>
      <c r="C21" s="122" t="s">
        <v>42</v>
      </c>
      <c r="D21" s="122" t="s">
        <v>43</v>
      </c>
      <c r="F21" s="26">
        <v>86</v>
      </c>
      <c r="G21" s="27">
        <v>16</v>
      </c>
      <c r="H21" s="61">
        <v>70</v>
      </c>
      <c r="I21" s="27">
        <v>14</v>
      </c>
      <c r="J21" s="28">
        <v>14</v>
      </c>
      <c r="K21" s="26">
        <v>85</v>
      </c>
      <c r="L21" s="27">
        <v>14</v>
      </c>
      <c r="M21" s="27">
        <v>71</v>
      </c>
      <c r="N21" s="27">
        <v>11</v>
      </c>
      <c r="O21" s="28">
        <f t="shared" si="0"/>
        <v>25</v>
      </c>
      <c r="P21" s="26">
        <v>97</v>
      </c>
      <c r="Q21" s="27">
        <v>14</v>
      </c>
      <c r="R21" s="27">
        <v>83</v>
      </c>
      <c r="S21" s="27">
        <v>1</v>
      </c>
      <c r="T21" s="28">
        <f t="shared" si="1"/>
        <v>26</v>
      </c>
      <c r="U21" s="26">
        <v>84</v>
      </c>
      <c r="V21" s="27">
        <v>1</v>
      </c>
      <c r="W21" s="27">
        <v>70</v>
      </c>
      <c r="X21" s="27">
        <v>12</v>
      </c>
      <c r="Y21" s="28">
        <f t="shared" si="2"/>
        <v>38</v>
      </c>
      <c r="Z21" s="26"/>
      <c r="AA21" s="27"/>
      <c r="AB21" s="27"/>
      <c r="AC21" s="27"/>
      <c r="AD21" s="28">
        <f t="shared" si="3"/>
        <v>38</v>
      </c>
      <c r="AE21" s="26">
        <v>92</v>
      </c>
      <c r="AF21" s="27">
        <v>14</v>
      </c>
      <c r="AG21" s="27">
        <v>78</v>
      </c>
      <c r="AH21" s="27">
        <v>3</v>
      </c>
      <c r="AI21" s="28">
        <f t="shared" si="4"/>
        <v>41</v>
      </c>
      <c r="AJ21" s="26">
        <v>94</v>
      </c>
      <c r="AK21" s="27">
        <v>14</v>
      </c>
      <c r="AL21" s="27">
        <v>80</v>
      </c>
      <c r="AM21" s="27">
        <v>1</v>
      </c>
      <c r="AN21" s="28">
        <f t="shared" si="5"/>
        <v>42</v>
      </c>
      <c r="AP21" s="121">
        <f t="shared" si="6"/>
        <v>14</v>
      </c>
    </row>
    <row r="22" spans="1:43" s="121" customFormat="1" ht="18.75" customHeight="1">
      <c r="A22" s="120">
        <f t="shared" si="7"/>
        <v>17</v>
      </c>
      <c r="B22" s="122" t="s">
        <v>44</v>
      </c>
      <c r="C22" s="122" t="s">
        <v>45</v>
      </c>
      <c r="D22" s="122" t="s">
        <v>46</v>
      </c>
      <c r="F22" s="26"/>
      <c r="G22" s="27"/>
      <c r="H22" s="27"/>
      <c r="I22" s="27"/>
      <c r="J22" s="28"/>
      <c r="K22" s="26">
        <v>111</v>
      </c>
      <c r="L22" s="27">
        <v>25</v>
      </c>
      <c r="M22" s="27">
        <v>86</v>
      </c>
      <c r="N22" s="27">
        <v>1</v>
      </c>
      <c r="O22" s="28">
        <f t="shared" si="0"/>
        <v>1</v>
      </c>
      <c r="P22" s="26"/>
      <c r="Q22" s="27"/>
      <c r="R22" s="27"/>
      <c r="S22" s="27"/>
      <c r="T22" s="28">
        <f t="shared" si="1"/>
        <v>1</v>
      </c>
      <c r="U22" s="26">
        <v>96</v>
      </c>
      <c r="V22" s="27">
        <v>25</v>
      </c>
      <c r="W22" s="27">
        <v>71</v>
      </c>
      <c r="X22" s="27">
        <v>9</v>
      </c>
      <c r="Y22" s="28">
        <f t="shared" si="2"/>
        <v>10</v>
      </c>
      <c r="Z22" s="26">
        <v>93</v>
      </c>
      <c r="AA22" s="27">
        <v>25</v>
      </c>
      <c r="AB22" s="55">
        <v>68</v>
      </c>
      <c r="AC22" s="27">
        <v>15</v>
      </c>
      <c r="AD22" s="28">
        <f t="shared" si="3"/>
        <v>25</v>
      </c>
      <c r="AE22" s="26">
        <v>109</v>
      </c>
      <c r="AF22" s="27">
        <v>18</v>
      </c>
      <c r="AG22" s="27">
        <v>91</v>
      </c>
      <c r="AH22" s="27">
        <v>1</v>
      </c>
      <c r="AI22" s="28">
        <f t="shared" si="4"/>
        <v>26</v>
      </c>
      <c r="AJ22" s="26">
        <v>98</v>
      </c>
      <c r="AK22" s="27">
        <v>18</v>
      </c>
      <c r="AL22" s="27">
        <v>80</v>
      </c>
      <c r="AM22" s="27">
        <v>1</v>
      </c>
      <c r="AN22" s="28">
        <f t="shared" si="5"/>
        <v>27</v>
      </c>
      <c r="AP22" s="126">
        <f t="shared" si="6"/>
        <v>24</v>
      </c>
      <c r="AQ22" s="121">
        <f>ROUND(AP22*0.8,0)</f>
        <v>19</v>
      </c>
    </row>
    <row r="23" spans="1:43" s="121" customFormat="1" ht="18.75" customHeight="1">
      <c r="A23" s="120">
        <f t="shared" si="7"/>
        <v>18</v>
      </c>
      <c r="B23" s="122" t="s">
        <v>489</v>
      </c>
      <c r="C23" s="122" t="s">
        <v>490</v>
      </c>
      <c r="D23" s="122" t="s">
        <v>491</v>
      </c>
      <c r="F23" s="26"/>
      <c r="G23" s="27"/>
      <c r="H23" s="27"/>
      <c r="I23" s="27"/>
      <c r="J23" s="28"/>
      <c r="K23" s="26"/>
      <c r="L23" s="27"/>
      <c r="M23" s="27"/>
      <c r="N23" s="27"/>
      <c r="O23" s="28">
        <f t="shared" si="0"/>
        <v>0</v>
      </c>
      <c r="P23" s="26"/>
      <c r="Q23" s="27"/>
      <c r="R23" s="27"/>
      <c r="S23" s="27"/>
      <c r="T23" s="28">
        <f t="shared" si="1"/>
        <v>0</v>
      </c>
      <c r="U23" s="26"/>
      <c r="V23" s="27"/>
      <c r="W23" s="27"/>
      <c r="X23" s="27"/>
      <c r="Y23" s="28">
        <f t="shared" si="2"/>
        <v>0</v>
      </c>
      <c r="Z23" s="26"/>
      <c r="AA23" s="27"/>
      <c r="AB23" s="27"/>
      <c r="AC23" s="27"/>
      <c r="AD23" s="28">
        <f t="shared" si="3"/>
        <v>0</v>
      </c>
      <c r="AE23" s="26">
        <v>86</v>
      </c>
      <c r="AF23" s="27">
        <v>13</v>
      </c>
      <c r="AG23" s="27">
        <v>73</v>
      </c>
      <c r="AH23" s="27">
        <v>9</v>
      </c>
      <c r="AI23" s="28">
        <f t="shared" si="4"/>
        <v>9</v>
      </c>
      <c r="AJ23" s="26">
        <v>84</v>
      </c>
      <c r="AK23" s="27">
        <v>13</v>
      </c>
      <c r="AL23" s="27">
        <v>71</v>
      </c>
      <c r="AM23" s="27">
        <v>11</v>
      </c>
      <c r="AN23" s="28">
        <f t="shared" si="5"/>
        <v>20</v>
      </c>
      <c r="AP23" s="121">
        <f t="shared" si="6"/>
        <v>10</v>
      </c>
    </row>
    <row r="24" spans="1:43" s="121" customFormat="1" ht="18.75" customHeight="1">
      <c r="A24" s="120">
        <f t="shared" si="7"/>
        <v>19</v>
      </c>
      <c r="B24" s="124" t="s">
        <v>51</v>
      </c>
      <c r="C24" s="124" t="s">
        <v>52</v>
      </c>
      <c r="D24" s="125" t="s">
        <v>53</v>
      </c>
      <c r="F24" s="26">
        <v>81</v>
      </c>
      <c r="G24" s="27">
        <v>12</v>
      </c>
      <c r="H24" s="55">
        <v>69</v>
      </c>
      <c r="I24" s="27">
        <v>15</v>
      </c>
      <c r="J24" s="28">
        <v>15</v>
      </c>
      <c r="K24" s="26">
        <v>94</v>
      </c>
      <c r="L24" s="27">
        <v>8</v>
      </c>
      <c r="M24" s="27">
        <v>86</v>
      </c>
      <c r="N24" s="27">
        <v>1</v>
      </c>
      <c r="O24" s="28">
        <f t="shared" si="0"/>
        <v>16</v>
      </c>
      <c r="P24" s="26">
        <v>89</v>
      </c>
      <c r="Q24" s="27">
        <v>8</v>
      </c>
      <c r="R24" s="27">
        <v>81</v>
      </c>
      <c r="S24" s="27">
        <v>3</v>
      </c>
      <c r="T24" s="28">
        <f t="shared" si="1"/>
        <v>19</v>
      </c>
      <c r="U24" s="26">
        <v>86</v>
      </c>
      <c r="V24" s="27">
        <v>8</v>
      </c>
      <c r="W24" s="27">
        <v>78</v>
      </c>
      <c r="X24" s="27">
        <v>1</v>
      </c>
      <c r="Y24" s="28">
        <f t="shared" si="2"/>
        <v>20</v>
      </c>
      <c r="Z24" s="26">
        <v>83</v>
      </c>
      <c r="AA24" s="27">
        <v>8</v>
      </c>
      <c r="AB24" s="27">
        <v>75</v>
      </c>
      <c r="AC24" s="27">
        <v>7</v>
      </c>
      <c r="AD24" s="28">
        <f t="shared" si="3"/>
        <v>27</v>
      </c>
      <c r="AE24" s="26">
        <v>90</v>
      </c>
      <c r="AF24" s="27">
        <v>8</v>
      </c>
      <c r="AG24" s="27">
        <v>82</v>
      </c>
      <c r="AH24" s="27">
        <v>1</v>
      </c>
      <c r="AI24" s="28">
        <f t="shared" si="4"/>
        <v>28</v>
      </c>
      <c r="AJ24" s="26">
        <v>84</v>
      </c>
      <c r="AK24" s="27">
        <v>8</v>
      </c>
      <c r="AL24" s="27">
        <v>76</v>
      </c>
      <c r="AM24" s="27">
        <v>5</v>
      </c>
      <c r="AN24" s="28">
        <f t="shared" si="5"/>
        <v>33</v>
      </c>
      <c r="AP24" s="126">
        <f t="shared" si="6"/>
        <v>12</v>
      </c>
      <c r="AQ24" s="121">
        <f>ROUND(AP24*0.8,0)</f>
        <v>10</v>
      </c>
    </row>
    <row r="25" spans="1:43" s="121" customFormat="1" ht="18.75" customHeight="1">
      <c r="A25" s="120">
        <f t="shared" si="7"/>
        <v>20</v>
      </c>
      <c r="B25" s="122" t="s">
        <v>54</v>
      </c>
      <c r="C25" s="122" t="s">
        <v>55</v>
      </c>
      <c r="D25" s="123" t="s">
        <v>56</v>
      </c>
      <c r="F25" s="26">
        <v>107</v>
      </c>
      <c r="G25" s="27">
        <v>26</v>
      </c>
      <c r="H25" s="27">
        <v>81</v>
      </c>
      <c r="I25" s="27">
        <v>2</v>
      </c>
      <c r="J25" s="28">
        <v>2</v>
      </c>
      <c r="K25" s="26">
        <v>102</v>
      </c>
      <c r="L25" s="27">
        <v>26</v>
      </c>
      <c r="M25" s="27">
        <v>76</v>
      </c>
      <c r="N25" s="27">
        <v>1</v>
      </c>
      <c r="O25" s="28">
        <f t="shared" si="0"/>
        <v>3</v>
      </c>
      <c r="P25" s="26">
        <v>98</v>
      </c>
      <c r="Q25" s="27">
        <v>26</v>
      </c>
      <c r="R25" s="27">
        <v>72</v>
      </c>
      <c r="S25" s="27">
        <v>10</v>
      </c>
      <c r="T25" s="28">
        <f t="shared" si="1"/>
        <v>13</v>
      </c>
      <c r="U25" s="26">
        <v>98</v>
      </c>
      <c r="V25" s="27">
        <v>26</v>
      </c>
      <c r="W25" s="27">
        <v>72</v>
      </c>
      <c r="X25" s="27">
        <v>7</v>
      </c>
      <c r="Y25" s="28">
        <f t="shared" si="2"/>
        <v>20</v>
      </c>
      <c r="Z25" s="26">
        <v>100</v>
      </c>
      <c r="AA25" s="27">
        <v>26</v>
      </c>
      <c r="AB25" s="27">
        <v>74</v>
      </c>
      <c r="AC25" s="27">
        <v>9</v>
      </c>
      <c r="AD25" s="28">
        <f t="shared" si="3"/>
        <v>29</v>
      </c>
      <c r="AE25" s="26"/>
      <c r="AF25" s="27"/>
      <c r="AG25" s="27"/>
      <c r="AH25" s="27"/>
      <c r="AI25" s="28">
        <f t="shared" si="4"/>
        <v>29</v>
      </c>
      <c r="AJ25" s="26">
        <v>92</v>
      </c>
      <c r="AK25" s="27">
        <v>26</v>
      </c>
      <c r="AL25" s="55">
        <v>66</v>
      </c>
      <c r="AM25" s="27">
        <v>15</v>
      </c>
      <c r="AN25" s="28">
        <f t="shared" si="5"/>
        <v>44</v>
      </c>
      <c r="AO25" s="121">
        <f>ROUND((AK25-(71-AL25)/2)*0.8,0)</f>
        <v>19</v>
      </c>
      <c r="AP25" s="126">
        <f t="shared" si="6"/>
        <v>22</v>
      </c>
      <c r="AQ25" s="121">
        <f>ROUND(AP25*0.8,0)</f>
        <v>18</v>
      </c>
    </row>
    <row r="26" spans="1:43" s="121" customFormat="1" ht="18.75" customHeight="1">
      <c r="A26" s="120">
        <f t="shared" si="7"/>
        <v>21</v>
      </c>
      <c r="B26" s="123" t="s">
        <v>58</v>
      </c>
      <c r="C26" s="123" t="s">
        <v>59</v>
      </c>
      <c r="D26" s="123" t="s">
        <v>60</v>
      </c>
      <c r="F26" s="26"/>
      <c r="G26" s="27"/>
      <c r="H26" s="27"/>
      <c r="I26" s="27"/>
      <c r="J26" s="28"/>
      <c r="K26" s="26">
        <v>94</v>
      </c>
      <c r="L26" s="27">
        <v>17</v>
      </c>
      <c r="M26" s="27">
        <v>77</v>
      </c>
      <c r="N26" s="27">
        <v>1</v>
      </c>
      <c r="O26" s="28">
        <f t="shared" si="0"/>
        <v>1</v>
      </c>
      <c r="P26" s="26">
        <v>101</v>
      </c>
      <c r="Q26" s="27">
        <v>17</v>
      </c>
      <c r="R26" s="27">
        <v>84</v>
      </c>
      <c r="S26" s="27">
        <v>1</v>
      </c>
      <c r="T26" s="28">
        <f t="shared" si="1"/>
        <v>2</v>
      </c>
      <c r="U26" s="26">
        <v>96</v>
      </c>
      <c r="V26" s="27">
        <v>17</v>
      </c>
      <c r="W26" s="27">
        <v>79</v>
      </c>
      <c r="X26" s="27">
        <v>1</v>
      </c>
      <c r="Y26" s="28">
        <f t="shared" si="2"/>
        <v>3</v>
      </c>
      <c r="Z26" s="26">
        <v>93</v>
      </c>
      <c r="AA26" s="27">
        <v>17</v>
      </c>
      <c r="AB26" s="27">
        <v>76</v>
      </c>
      <c r="AC26" s="27">
        <v>4</v>
      </c>
      <c r="AD26" s="28">
        <f t="shared" si="3"/>
        <v>7</v>
      </c>
      <c r="AE26" s="26"/>
      <c r="AF26" s="27"/>
      <c r="AG26" s="27"/>
      <c r="AH26" s="27"/>
      <c r="AI26" s="28">
        <f t="shared" si="4"/>
        <v>7</v>
      </c>
      <c r="AJ26" s="26">
        <v>95</v>
      </c>
      <c r="AK26" s="27">
        <v>17</v>
      </c>
      <c r="AL26" s="27">
        <v>78</v>
      </c>
      <c r="AM26" s="27">
        <v>1</v>
      </c>
      <c r="AN26" s="28">
        <f t="shared" si="5"/>
        <v>8</v>
      </c>
      <c r="AP26" s="121">
        <f t="shared" si="6"/>
        <v>19</v>
      </c>
    </row>
    <row r="27" spans="1:43" s="121" customFormat="1" ht="18.75" customHeight="1">
      <c r="A27" s="120">
        <f t="shared" si="7"/>
        <v>22</v>
      </c>
      <c r="B27" s="122" t="s">
        <v>62</v>
      </c>
      <c r="C27" s="122" t="s">
        <v>63</v>
      </c>
      <c r="D27" s="123" t="s">
        <v>18</v>
      </c>
      <c r="F27" s="26">
        <v>103</v>
      </c>
      <c r="G27" s="27">
        <v>15</v>
      </c>
      <c r="H27" s="27">
        <v>88</v>
      </c>
      <c r="I27" s="27">
        <v>1</v>
      </c>
      <c r="J27" s="28">
        <v>1</v>
      </c>
      <c r="K27" s="26"/>
      <c r="L27" s="27"/>
      <c r="M27" s="27"/>
      <c r="N27" s="27"/>
      <c r="O27" s="28">
        <f t="shared" si="0"/>
        <v>1</v>
      </c>
      <c r="P27" s="26"/>
      <c r="Q27" s="27"/>
      <c r="R27" s="27"/>
      <c r="S27" s="27"/>
      <c r="T27" s="28">
        <f t="shared" si="1"/>
        <v>1</v>
      </c>
      <c r="U27" s="26">
        <v>93</v>
      </c>
      <c r="V27" s="27">
        <v>15</v>
      </c>
      <c r="W27" s="27">
        <v>78</v>
      </c>
      <c r="X27" s="27">
        <v>1</v>
      </c>
      <c r="Y27" s="28">
        <f t="shared" si="2"/>
        <v>2</v>
      </c>
      <c r="Z27" s="26"/>
      <c r="AA27" s="27"/>
      <c r="AB27" s="27"/>
      <c r="AC27" s="27"/>
      <c r="AD27" s="28">
        <f t="shared" si="3"/>
        <v>2</v>
      </c>
      <c r="AE27" s="26"/>
      <c r="AF27" s="27"/>
      <c r="AG27" s="27"/>
      <c r="AH27" s="27"/>
      <c r="AI27" s="28">
        <f t="shared" si="4"/>
        <v>2</v>
      </c>
      <c r="AJ27" s="26"/>
      <c r="AK27" s="27"/>
      <c r="AL27" s="27"/>
      <c r="AM27" s="27"/>
      <c r="AN27" s="28">
        <f t="shared" si="5"/>
        <v>2</v>
      </c>
      <c r="AP27" s="121">
        <f t="shared" si="6"/>
        <v>21</v>
      </c>
    </row>
    <row r="28" spans="1:43" s="121" customFormat="1" ht="18.75" customHeight="1">
      <c r="A28" s="120">
        <f t="shared" si="7"/>
        <v>23</v>
      </c>
      <c r="B28" s="122" t="s">
        <v>65</v>
      </c>
      <c r="C28" s="122" t="s">
        <v>66</v>
      </c>
      <c r="D28" s="122" t="s">
        <v>56</v>
      </c>
      <c r="F28" s="26">
        <v>118</v>
      </c>
      <c r="G28" s="27">
        <v>30</v>
      </c>
      <c r="H28" s="27">
        <v>88</v>
      </c>
      <c r="I28" s="27">
        <v>1</v>
      </c>
      <c r="J28" s="28">
        <v>1</v>
      </c>
      <c r="K28" s="26">
        <v>102</v>
      </c>
      <c r="L28" s="27">
        <v>30</v>
      </c>
      <c r="M28" s="27">
        <v>72</v>
      </c>
      <c r="N28" s="27">
        <v>6</v>
      </c>
      <c r="O28" s="28">
        <f t="shared" si="0"/>
        <v>7</v>
      </c>
      <c r="P28" s="26">
        <v>106</v>
      </c>
      <c r="Q28" s="27">
        <v>30</v>
      </c>
      <c r="R28" s="27">
        <v>76</v>
      </c>
      <c r="S28" s="27">
        <v>7</v>
      </c>
      <c r="T28" s="28">
        <f t="shared" si="1"/>
        <v>14</v>
      </c>
      <c r="U28" s="26">
        <v>117</v>
      </c>
      <c r="V28" s="27">
        <v>30</v>
      </c>
      <c r="W28" s="27">
        <v>87</v>
      </c>
      <c r="X28" s="27">
        <v>1</v>
      </c>
      <c r="Y28" s="28">
        <f t="shared" si="2"/>
        <v>15</v>
      </c>
      <c r="Z28" s="26"/>
      <c r="AA28" s="27"/>
      <c r="AB28" s="27"/>
      <c r="AC28" s="27"/>
      <c r="AD28" s="28">
        <f t="shared" si="3"/>
        <v>15</v>
      </c>
      <c r="AE28" s="26"/>
      <c r="AF28" s="27"/>
      <c r="AG28" s="27"/>
      <c r="AH28" s="27"/>
      <c r="AI28" s="28">
        <f t="shared" si="4"/>
        <v>15</v>
      </c>
      <c r="AJ28" s="26"/>
      <c r="AK28" s="27"/>
      <c r="AL28" s="27"/>
      <c r="AM28" s="27"/>
      <c r="AN28" s="28">
        <f t="shared" si="5"/>
        <v>15</v>
      </c>
      <c r="AP28" s="121">
        <f t="shared" si="6"/>
        <v>31</v>
      </c>
    </row>
    <row r="29" spans="1:43" s="19" customFormat="1" ht="18.75" customHeight="1">
      <c r="A29" s="120">
        <f t="shared" si="7"/>
        <v>24</v>
      </c>
      <c r="B29" s="127" t="s">
        <v>492</v>
      </c>
      <c r="C29" s="127" t="s">
        <v>493</v>
      </c>
      <c r="D29" s="127" t="s">
        <v>18</v>
      </c>
      <c r="E29" s="121" t="s">
        <v>483</v>
      </c>
      <c r="F29" s="29">
        <v>91</v>
      </c>
      <c r="G29" s="30">
        <v>21</v>
      </c>
      <c r="H29" s="78">
        <v>70</v>
      </c>
      <c r="I29" s="30">
        <v>13</v>
      </c>
      <c r="J29" s="95">
        <v>13</v>
      </c>
      <c r="K29" s="29">
        <v>105</v>
      </c>
      <c r="L29" s="30">
        <v>19</v>
      </c>
      <c r="M29" s="30">
        <v>86</v>
      </c>
      <c r="N29" s="30">
        <v>1</v>
      </c>
      <c r="O29" s="28">
        <f t="shared" si="0"/>
        <v>14</v>
      </c>
      <c r="P29" s="29"/>
      <c r="Q29" s="30"/>
      <c r="R29" s="30"/>
      <c r="S29" s="30"/>
      <c r="T29" s="28">
        <f t="shared" si="1"/>
        <v>14</v>
      </c>
      <c r="U29" s="29"/>
      <c r="V29" s="30"/>
      <c r="W29" s="30"/>
      <c r="X29" s="30"/>
      <c r="Y29" s="28">
        <f t="shared" si="2"/>
        <v>14</v>
      </c>
      <c r="Z29" s="29"/>
      <c r="AA29" s="30"/>
      <c r="AB29" s="30"/>
      <c r="AC29" s="30"/>
      <c r="AD29" s="28">
        <f t="shared" si="3"/>
        <v>14</v>
      </c>
      <c r="AE29" s="29"/>
      <c r="AF29" s="30"/>
      <c r="AG29" s="30"/>
      <c r="AH29" s="30"/>
      <c r="AI29" s="28">
        <f t="shared" si="4"/>
        <v>14</v>
      </c>
      <c r="AJ29" s="29"/>
      <c r="AK29" s="30"/>
      <c r="AL29" s="30"/>
      <c r="AM29" s="30"/>
      <c r="AN29" s="28">
        <f t="shared" si="5"/>
        <v>14</v>
      </c>
      <c r="AP29" s="121">
        <f t="shared" si="6"/>
        <v>21</v>
      </c>
    </row>
    <row r="30" spans="1:43" s="121" customFormat="1" ht="18.75" customHeight="1">
      <c r="A30" s="120">
        <f t="shared" si="7"/>
        <v>25</v>
      </c>
      <c r="B30" s="124" t="s">
        <v>67</v>
      </c>
      <c r="C30" s="124" t="s">
        <v>68</v>
      </c>
      <c r="D30" s="125" t="s">
        <v>6</v>
      </c>
      <c r="F30" s="26">
        <v>116</v>
      </c>
      <c r="G30" s="27">
        <v>36</v>
      </c>
      <c r="H30" s="27">
        <v>80</v>
      </c>
      <c r="I30" s="27">
        <v>3</v>
      </c>
      <c r="J30" s="28">
        <v>3</v>
      </c>
      <c r="K30" s="26">
        <v>115</v>
      </c>
      <c r="L30" s="27">
        <v>36</v>
      </c>
      <c r="M30" s="27">
        <v>79</v>
      </c>
      <c r="N30" s="27">
        <v>1</v>
      </c>
      <c r="O30" s="28">
        <f t="shared" si="0"/>
        <v>4</v>
      </c>
      <c r="P30" s="26">
        <v>124</v>
      </c>
      <c r="Q30" s="27">
        <v>36</v>
      </c>
      <c r="R30" s="27">
        <v>88</v>
      </c>
      <c r="S30" s="27">
        <v>1</v>
      </c>
      <c r="T30" s="28">
        <f t="shared" si="1"/>
        <v>5</v>
      </c>
      <c r="U30" s="26">
        <v>118</v>
      </c>
      <c r="V30" s="27">
        <v>36</v>
      </c>
      <c r="W30" s="27">
        <v>82</v>
      </c>
      <c r="X30" s="27">
        <v>1</v>
      </c>
      <c r="Y30" s="28">
        <f t="shared" si="2"/>
        <v>6</v>
      </c>
      <c r="Z30" s="26">
        <v>114</v>
      </c>
      <c r="AA30" s="27">
        <v>36</v>
      </c>
      <c r="AB30" s="27">
        <v>78</v>
      </c>
      <c r="AC30" s="27">
        <v>1</v>
      </c>
      <c r="AD30" s="28">
        <f t="shared" si="3"/>
        <v>7</v>
      </c>
      <c r="AE30" s="26">
        <v>113</v>
      </c>
      <c r="AF30" s="27">
        <v>36</v>
      </c>
      <c r="AG30" s="27">
        <v>77</v>
      </c>
      <c r="AH30" s="27">
        <v>5</v>
      </c>
      <c r="AI30" s="28">
        <f t="shared" si="4"/>
        <v>12</v>
      </c>
      <c r="AJ30" s="26">
        <v>127</v>
      </c>
      <c r="AK30" s="27">
        <v>36</v>
      </c>
      <c r="AL30" s="27">
        <v>91</v>
      </c>
      <c r="AM30" s="27">
        <v>1</v>
      </c>
      <c r="AN30" s="28">
        <f t="shared" si="5"/>
        <v>13</v>
      </c>
      <c r="AP30" s="121">
        <f t="shared" si="6"/>
        <v>37</v>
      </c>
    </row>
    <row r="31" spans="1:43" s="121" customFormat="1" ht="18.75" customHeight="1">
      <c r="A31" s="120">
        <f t="shared" si="7"/>
        <v>26</v>
      </c>
      <c r="B31" s="122" t="s">
        <v>70</v>
      </c>
      <c r="C31" s="122" t="s">
        <v>71</v>
      </c>
      <c r="D31" s="123" t="s">
        <v>72</v>
      </c>
      <c r="F31" s="26">
        <v>126</v>
      </c>
      <c r="G31" s="27">
        <v>36</v>
      </c>
      <c r="H31" s="27">
        <v>90</v>
      </c>
      <c r="I31" s="27">
        <v>1</v>
      </c>
      <c r="J31" s="28">
        <v>1</v>
      </c>
      <c r="K31" s="26"/>
      <c r="L31" s="27"/>
      <c r="M31" s="27"/>
      <c r="N31" s="27"/>
      <c r="O31" s="28">
        <f t="shared" si="0"/>
        <v>1</v>
      </c>
      <c r="P31" s="26"/>
      <c r="Q31" s="27"/>
      <c r="R31" s="27"/>
      <c r="S31" s="27"/>
      <c r="T31" s="28">
        <f t="shared" si="1"/>
        <v>1</v>
      </c>
      <c r="U31" s="26"/>
      <c r="V31" s="27"/>
      <c r="W31" s="27"/>
      <c r="X31" s="27"/>
      <c r="Y31" s="28">
        <f t="shared" si="2"/>
        <v>1</v>
      </c>
      <c r="Z31" s="26"/>
      <c r="AA31" s="27"/>
      <c r="AB31" s="27"/>
      <c r="AC31" s="27"/>
      <c r="AD31" s="28">
        <f t="shared" si="3"/>
        <v>1</v>
      </c>
      <c r="AE31" s="26">
        <v>131</v>
      </c>
      <c r="AF31" s="27">
        <v>36</v>
      </c>
      <c r="AG31" s="27">
        <v>95</v>
      </c>
      <c r="AH31" s="27">
        <v>1</v>
      </c>
      <c r="AI31" s="28">
        <f t="shared" si="4"/>
        <v>2</v>
      </c>
      <c r="AJ31" s="26">
        <v>112</v>
      </c>
      <c r="AK31" s="27">
        <v>36</v>
      </c>
      <c r="AL31" s="27">
        <v>76</v>
      </c>
      <c r="AM31" s="27">
        <v>1</v>
      </c>
      <c r="AN31" s="28">
        <f t="shared" si="5"/>
        <v>3</v>
      </c>
      <c r="AP31" s="121">
        <f t="shared" si="6"/>
        <v>41</v>
      </c>
    </row>
    <row r="32" spans="1:43" s="121" customFormat="1" ht="18.75" customHeight="1">
      <c r="A32" s="120">
        <f t="shared" si="7"/>
        <v>27</v>
      </c>
      <c r="B32" s="122" t="s">
        <v>73</v>
      </c>
      <c r="C32" s="122" t="s">
        <v>74</v>
      </c>
      <c r="D32" s="122" t="s">
        <v>75</v>
      </c>
      <c r="F32" s="26"/>
      <c r="G32" s="27"/>
      <c r="H32" s="27"/>
      <c r="I32" s="27"/>
      <c r="J32" s="28"/>
      <c r="K32" s="26">
        <v>86</v>
      </c>
      <c r="L32" s="27">
        <v>11</v>
      </c>
      <c r="M32" s="27">
        <v>75</v>
      </c>
      <c r="N32" s="27">
        <v>3</v>
      </c>
      <c r="O32" s="28">
        <f t="shared" si="0"/>
        <v>3</v>
      </c>
      <c r="P32" s="26"/>
      <c r="Q32" s="27"/>
      <c r="R32" s="27"/>
      <c r="S32" s="27"/>
      <c r="T32" s="28">
        <f t="shared" si="1"/>
        <v>3</v>
      </c>
      <c r="U32" s="26"/>
      <c r="V32" s="27"/>
      <c r="W32" s="27"/>
      <c r="X32" s="27"/>
      <c r="Y32" s="28">
        <f t="shared" si="2"/>
        <v>3</v>
      </c>
      <c r="Z32" s="26">
        <v>88</v>
      </c>
      <c r="AA32" s="27">
        <v>11</v>
      </c>
      <c r="AB32" s="27">
        <v>77</v>
      </c>
      <c r="AC32" s="27">
        <v>3</v>
      </c>
      <c r="AD32" s="28">
        <f t="shared" si="3"/>
        <v>6</v>
      </c>
      <c r="AE32" s="26"/>
      <c r="AF32" s="27"/>
      <c r="AG32" s="27"/>
      <c r="AH32" s="27"/>
      <c r="AI32" s="28">
        <f t="shared" si="4"/>
        <v>6</v>
      </c>
      <c r="AJ32" s="26">
        <v>95</v>
      </c>
      <c r="AK32" s="27">
        <v>11</v>
      </c>
      <c r="AL32" s="27">
        <v>84</v>
      </c>
      <c r="AM32" s="27">
        <v>1</v>
      </c>
      <c r="AN32" s="28">
        <f t="shared" si="5"/>
        <v>7</v>
      </c>
      <c r="AP32" s="121">
        <f t="shared" si="6"/>
        <v>14</v>
      </c>
    </row>
    <row r="33" spans="1:43" s="121" customFormat="1" ht="18.75" customHeight="1">
      <c r="A33" s="120">
        <f t="shared" si="7"/>
        <v>28</v>
      </c>
      <c r="B33" s="122" t="s">
        <v>77</v>
      </c>
      <c r="C33" s="122" t="s">
        <v>78</v>
      </c>
      <c r="D33" s="122" t="s">
        <v>79</v>
      </c>
      <c r="F33" s="26"/>
      <c r="G33" s="27"/>
      <c r="H33" s="27"/>
      <c r="I33" s="27"/>
      <c r="J33" s="28"/>
      <c r="K33" s="26"/>
      <c r="L33" s="27"/>
      <c r="M33" s="27"/>
      <c r="N33" s="27"/>
      <c r="O33" s="28">
        <f t="shared" si="0"/>
        <v>0</v>
      </c>
      <c r="P33" s="26"/>
      <c r="Q33" s="27"/>
      <c r="R33" s="27"/>
      <c r="S33" s="27"/>
      <c r="T33" s="28">
        <f t="shared" si="1"/>
        <v>0</v>
      </c>
      <c r="U33" s="26">
        <v>83</v>
      </c>
      <c r="V33" s="27">
        <v>13</v>
      </c>
      <c r="W33" s="58">
        <v>70</v>
      </c>
      <c r="X33" s="27">
        <v>13</v>
      </c>
      <c r="Y33" s="28">
        <f t="shared" si="2"/>
        <v>13</v>
      </c>
      <c r="Z33" s="26"/>
      <c r="AA33" s="27"/>
      <c r="AB33" s="27"/>
      <c r="AC33" s="27"/>
      <c r="AD33" s="28">
        <f t="shared" si="3"/>
        <v>13</v>
      </c>
      <c r="AE33" s="26">
        <v>85</v>
      </c>
      <c r="AF33" s="27">
        <v>11</v>
      </c>
      <c r="AG33" s="27">
        <v>74</v>
      </c>
      <c r="AH33" s="27">
        <v>7</v>
      </c>
      <c r="AI33" s="28">
        <f t="shared" si="4"/>
        <v>20</v>
      </c>
      <c r="AJ33" s="26"/>
      <c r="AK33" s="27"/>
      <c r="AL33" s="27"/>
      <c r="AM33" s="27"/>
      <c r="AN33" s="28">
        <f t="shared" si="5"/>
        <v>20</v>
      </c>
      <c r="AP33" s="121">
        <f t="shared" si="6"/>
        <v>10</v>
      </c>
    </row>
    <row r="34" spans="1:43" s="121" customFormat="1" ht="18.75" customHeight="1">
      <c r="A34" s="120">
        <f t="shared" si="7"/>
        <v>29</v>
      </c>
      <c r="B34" s="122" t="s">
        <v>80</v>
      </c>
      <c r="C34" s="122" t="s">
        <v>81</v>
      </c>
      <c r="D34" s="122" t="s">
        <v>82</v>
      </c>
      <c r="F34" s="26"/>
      <c r="G34" s="27"/>
      <c r="H34" s="27"/>
      <c r="I34" s="27"/>
      <c r="J34" s="28"/>
      <c r="K34" s="26">
        <v>81</v>
      </c>
      <c r="L34" s="27">
        <v>11</v>
      </c>
      <c r="M34" s="27">
        <v>70</v>
      </c>
      <c r="N34" s="27">
        <v>12</v>
      </c>
      <c r="O34" s="28">
        <f t="shared" si="0"/>
        <v>12</v>
      </c>
      <c r="P34" s="26"/>
      <c r="Q34" s="27"/>
      <c r="R34" s="27"/>
      <c r="S34" s="27"/>
      <c r="T34" s="28">
        <f t="shared" si="1"/>
        <v>12</v>
      </c>
      <c r="U34" s="26">
        <v>93</v>
      </c>
      <c r="V34" s="27">
        <v>11</v>
      </c>
      <c r="W34" s="27">
        <v>82</v>
      </c>
      <c r="X34" s="27">
        <v>1</v>
      </c>
      <c r="Y34" s="28">
        <f t="shared" si="2"/>
        <v>13</v>
      </c>
      <c r="Z34" s="26">
        <v>84</v>
      </c>
      <c r="AA34" s="27">
        <v>11</v>
      </c>
      <c r="AB34" s="27">
        <v>73</v>
      </c>
      <c r="AC34" s="27">
        <v>11</v>
      </c>
      <c r="AD34" s="28">
        <f t="shared" si="3"/>
        <v>24</v>
      </c>
      <c r="AE34" s="26"/>
      <c r="AF34" s="27"/>
      <c r="AG34" s="27"/>
      <c r="AH34" s="27"/>
      <c r="AI34" s="28">
        <f t="shared" si="4"/>
        <v>24</v>
      </c>
      <c r="AJ34" s="26">
        <v>85</v>
      </c>
      <c r="AK34" s="27">
        <v>11</v>
      </c>
      <c r="AL34" s="27">
        <v>74</v>
      </c>
      <c r="AM34" s="27">
        <v>9</v>
      </c>
      <c r="AN34" s="28">
        <f t="shared" si="5"/>
        <v>33</v>
      </c>
      <c r="AP34" s="121">
        <f t="shared" si="6"/>
        <v>11</v>
      </c>
    </row>
    <row r="35" spans="1:43" s="121" customFormat="1" ht="18.75" customHeight="1">
      <c r="A35" s="120">
        <f t="shared" si="7"/>
        <v>30</v>
      </c>
      <c r="B35" s="122" t="s">
        <v>83</v>
      </c>
      <c r="C35" s="122" t="s">
        <v>84</v>
      </c>
      <c r="D35" s="122" t="s">
        <v>494</v>
      </c>
      <c r="F35" s="26"/>
      <c r="G35" s="27"/>
      <c r="H35" s="27"/>
      <c r="I35" s="27"/>
      <c r="J35" s="28"/>
      <c r="K35" s="26"/>
      <c r="L35" s="27"/>
      <c r="M35" s="27"/>
      <c r="N35" s="27"/>
      <c r="O35" s="28">
        <f t="shared" si="0"/>
        <v>0</v>
      </c>
      <c r="P35" s="26">
        <v>94</v>
      </c>
      <c r="Q35" s="27">
        <v>13</v>
      </c>
      <c r="R35" s="27">
        <v>81</v>
      </c>
      <c r="S35" s="27">
        <v>2</v>
      </c>
      <c r="T35" s="28">
        <f t="shared" si="1"/>
        <v>2</v>
      </c>
      <c r="U35" s="26">
        <v>114</v>
      </c>
      <c r="V35" s="27">
        <v>13</v>
      </c>
      <c r="W35" s="27">
        <v>101</v>
      </c>
      <c r="X35" s="27">
        <v>1</v>
      </c>
      <c r="Y35" s="28">
        <f t="shared" si="2"/>
        <v>3</v>
      </c>
      <c r="Z35" s="26"/>
      <c r="AA35" s="27"/>
      <c r="AB35" s="27"/>
      <c r="AC35" s="27"/>
      <c r="AD35" s="28">
        <f t="shared" si="3"/>
        <v>3</v>
      </c>
      <c r="AE35" s="26"/>
      <c r="AF35" s="27"/>
      <c r="AG35" s="27"/>
      <c r="AH35" s="27"/>
      <c r="AI35" s="28">
        <f t="shared" si="4"/>
        <v>3</v>
      </c>
      <c r="AJ35" s="26">
        <v>89</v>
      </c>
      <c r="AK35" s="27">
        <v>13</v>
      </c>
      <c r="AL35" s="27">
        <v>76</v>
      </c>
      <c r="AM35" s="27">
        <v>4</v>
      </c>
      <c r="AN35" s="28">
        <f t="shared" si="5"/>
        <v>7</v>
      </c>
      <c r="AP35" s="121">
        <f t="shared" si="6"/>
        <v>22</v>
      </c>
    </row>
    <row r="36" spans="1:43" ht="18.75" customHeight="1">
      <c r="A36" s="120">
        <f t="shared" si="7"/>
        <v>31</v>
      </c>
      <c r="B36" s="122" t="s">
        <v>495</v>
      </c>
      <c r="C36" s="122" t="s">
        <v>496</v>
      </c>
      <c r="D36" s="123" t="s">
        <v>497</v>
      </c>
      <c r="E36" s="121"/>
      <c r="F36" s="96">
        <v>124</v>
      </c>
      <c r="G36" s="97">
        <v>28</v>
      </c>
      <c r="H36" s="97">
        <v>96</v>
      </c>
      <c r="I36" s="97">
        <v>1</v>
      </c>
      <c r="J36" s="98">
        <v>1</v>
      </c>
      <c r="K36" s="96">
        <v>103</v>
      </c>
      <c r="L36" s="97">
        <v>28</v>
      </c>
      <c r="M36" s="97">
        <v>75</v>
      </c>
      <c r="N36" s="97">
        <v>2</v>
      </c>
      <c r="O36" s="28">
        <f t="shared" si="0"/>
        <v>3</v>
      </c>
      <c r="P36" s="96">
        <v>109</v>
      </c>
      <c r="Q36" s="97">
        <v>28</v>
      </c>
      <c r="R36" s="97">
        <v>81</v>
      </c>
      <c r="S36" s="97">
        <v>1</v>
      </c>
      <c r="T36" s="28">
        <f t="shared" si="1"/>
        <v>4</v>
      </c>
      <c r="U36" s="29">
        <v>98</v>
      </c>
      <c r="V36" s="30">
        <v>28</v>
      </c>
      <c r="W36" s="30">
        <v>70</v>
      </c>
      <c r="X36" s="30">
        <v>11</v>
      </c>
      <c r="Y36" s="28">
        <f t="shared" si="2"/>
        <v>15</v>
      </c>
      <c r="Z36" s="29">
        <v>100</v>
      </c>
      <c r="AA36" s="30">
        <v>28</v>
      </c>
      <c r="AB36" s="30">
        <v>72</v>
      </c>
      <c r="AC36" s="30">
        <v>12</v>
      </c>
      <c r="AD36" s="28">
        <f t="shared" si="3"/>
        <v>27</v>
      </c>
      <c r="AE36" s="29">
        <v>108</v>
      </c>
      <c r="AF36" s="30">
        <v>28</v>
      </c>
      <c r="AG36" s="30">
        <v>80</v>
      </c>
      <c r="AH36" s="30">
        <v>1</v>
      </c>
      <c r="AI36" s="28">
        <f t="shared" si="4"/>
        <v>28</v>
      </c>
      <c r="AJ36" s="29">
        <v>104</v>
      </c>
      <c r="AK36" s="30">
        <v>28</v>
      </c>
      <c r="AL36" s="30">
        <v>76</v>
      </c>
      <c r="AM36" s="30">
        <v>1</v>
      </c>
      <c r="AN36" s="28">
        <f t="shared" si="5"/>
        <v>29</v>
      </c>
      <c r="AP36" s="121">
        <f t="shared" si="6"/>
        <v>28</v>
      </c>
    </row>
    <row r="37" spans="1:43" ht="18.75" customHeight="1">
      <c r="A37" s="120">
        <f t="shared" si="7"/>
        <v>32</v>
      </c>
      <c r="B37" s="122" t="s">
        <v>498</v>
      </c>
      <c r="C37" s="122" t="s">
        <v>499</v>
      </c>
      <c r="D37" s="123" t="s">
        <v>6</v>
      </c>
      <c r="E37" s="121"/>
      <c r="F37" s="96">
        <v>89</v>
      </c>
      <c r="G37" s="97">
        <v>15</v>
      </c>
      <c r="H37" s="97">
        <v>74</v>
      </c>
      <c r="I37" s="97">
        <v>11</v>
      </c>
      <c r="J37" s="98">
        <v>11</v>
      </c>
      <c r="K37" s="96">
        <v>91</v>
      </c>
      <c r="L37" s="97">
        <v>15</v>
      </c>
      <c r="M37" s="97">
        <v>76</v>
      </c>
      <c r="N37" s="97">
        <v>1</v>
      </c>
      <c r="O37" s="28">
        <f t="shared" si="0"/>
        <v>12</v>
      </c>
      <c r="P37" s="96">
        <v>86</v>
      </c>
      <c r="Q37" s="97">
        <v>15</v>
      </c>
      <c r="R37" s="97">
        <v>71</v>
      </c>
      <c r="S37" s="97">
        <v>12</v>
      </c>
      <c r="T37" s="28">
        <f t="shared" si="1"/>
        <v>24</v>
      </c>
      <c r="U37" s="29">
        <v>90</v>
      </c>
      <c r="V37" s="30">
        <v>15</v>
      </c>
      <c r="W37" s="30">
        <v>75</v>
      </c>
      <c r="X37" s="30">
        <v>3</v>
      </c>
      <c r="Y37" s="28">
        <f t="shared" si="2"/>
        <v>27</v>
      </c>
      <c r="Z37" s="29">
        <v>84</v>
      </c>
      <c r="AA37" s="30">
        <v>15</v>
      </c>
      <c r="AB37" s="67">
        <v>69</v>
      </c>
      <c r="AC37" s="30">
        <v>14</v>
      </c>
      <c r="AD37" s="28">
        <f t="shared" si="3"/>
        <v>41</v>
      </c>
      <c r="AE37" s="29">
        <v>83</v>
      </c>
      <c r="AF37" s="30">
        <v>12</v>
      </c>
      <c r="AG37" s="133">
        <v>71</v>
      </c>
      <c r="AH37" s="30">
        <v>15</v>
      </c>
      <c r="AI37" s="28">
        <f t="shared" si="4"/>
        <v>56</v>
      </c>
      <c r="AJ37" s="29">
        <v>80</v>
      </c>
      <c r="AK37" s="30">
        <v>9</v>
      </c>
      <c r="AL37" s="30">
        <v>71</v>
      </c>
      <c r="AM37" s="30">
        <v>12</v>
      </c>
      <c r="AN37" s="28">
        <f t="shared" si="5"/>
        <v>68</v>
      </c>
      <c r="AP37" s="126">
        <f t="shared" si="6"/>
        <v>11</v>
      </c>
      <c r="AQ37" s="121">
        <f>ROUND(AP37*0.8,0)</f>
        <v>9</v>
      </c>
    </row>
    <row r="38" spans="1:43" s="121" customFormat="1" ht="18.75" customHeight="1">
      <c r="A38" s="120">
        <f t="shared" si="7"/>
        <v>33</v>
      </c>
      <c r="B38" s="124" t="s">
        <v>87</v>
      </c>
      <c r="C38" s="124" t="s">
        <v>88</v>
      </c>
      <c r="D38" s="125" t="s">
        <v>89</v>
      </c>
      <c r="F38" s="26"/>
      <c r="G38" s="27"/>
      <c r="H38" s="27"/>
      <c r="I38" s="27"/>
      <c r="J38" s="28"/>
      <c r="K38" s="26">
        <v>115</v>
      </c>
      <c r="L38" s="27">
        <v>29</v>
      </c>
      <c r="M38" s="27">
        <v>86</v>
      </c>
      <c r="N38" s="27">
        <v>1</v>
      </c>
      <c r="O38" s="28">
        <f t="shared" si="0"/>
        <v>1</v>
      </c>
      <c r="P38" s="26">
        <v>113</v>
      </c>
      <c r="Q38" s="27">
        <v>29</v>
      </c>
      <c r="R38" s="27">
        <v>84</v>
      </c>
      <c r="S38" s="27">
        <v>1</v>
      </c>
      <c r="T38" s="28">
        <f t="shared" si="1"/>
        <v>2</v>
      </c>
      <c r="U38" s="26"/>
      <c r="V38" s="27"/>
      <c r="W38" s="27"/>
      <c r="X38" s="27"/>
      <c r="Y38" s="28">
        <f t="shared" si="2"/>
        <v>2</v>
      </c>
      <c r="Z38" s="26"/>
      <c r="AA38" s="27"/>
      <c r="AB38" s="27"/>
      <c r="AC38" s="27"/>
      <c r="AD38" s="28">
        <f t="shared" si="3"/>
        <v>2</v>
      </c>
      <c r="AE38" s="26">
        <v>101</v>
      </c>
      <c r="AF38" s="27">
        <v>29</v>
      </c>
      <c r="AG38" s="27">
        <v>72</v>
      </c>
      <c r="AH38" s="27">
        <v>11</v>
      </c>
      <c r="AI38" s="28">
        <f t="shared" si="4"/>
        <v>13</v>
      </c>
      <c r="AJ38" s="26"/>
      <c r="AK38" s="27"/>
      <c r="AL38" s="27"/>
      <c r="AM38" s="27"/>
      <c r="AN38" s="28">
        <f t="shared" si="5"/>
        <v>13</v>
      </c>
      <c r="AP38" s="121">
        <f t="shared" si="6"/>
        <v>30</v>
      </c>
    </row>
    <row r="39" spans="1:43" s="121" customFormat="1" ht="18.75" customHeight="1">
      <c r="A39" s="120">
        <f t="shared" si="7"/>
        <v>34</v>
      </c>
      <c r="B39" s="124" t="s">
        <v>90</v>
      </c>
      <c r="C39" s="124" t="s">
        <v>91</v>
      </c>
      <c r="D39" s="125" t="s">
        <v>92</v>
      </c>
      <c r="F39" s="26">
        <v>98</v>
      </c>
      <c r="G39" s="27">
        <v>15</v>
      </c>
      <c r="H39" s="27">
        <v>83</v>
      </c>
      <c r="I39" s="27">
        <v>1</v>
      </c>
      <c r="J39" s="28">
        <v>1</v>
      </c>
      <c r="K39" s="26">
        <v>86</v>
      </c>
      <c r="L39" s="27">
        <v>15</v>
      </c>
      <c r="M39" s="27">
        <v>71</v>
      </c>
      <c r="N39" s="27">
        <v>10</v>
      </c>
      <c r="O39" s="28">
        <f t="shared" si="0"/>
        <v>11</v>
      </c>
      <c r="P39" s="26">
        <v>86</v>
      </c>
      <c r="Q39" s="27">
        <v>15</v>
      </c>
      <c r="R39" s="27">
        <v>71</v>
      </c>
      <c r="S39" s="27">
        <v>11</v>
      </c>
      <c r="T39" s="28">
        <f t="shared" si="1"/>
        <v>22</v>
      </c>
      <c r="U39" s="26">
        <v>90</v>
      </c>
      <c r="V39" s="27">
        <v>15</v>
      </c>
      <c r="W39" s="27">
        <v>75</v>
      </c>
      <c r="X39" s="27">
        <v>2</v>
      </c>
      <c r="Y39" s="28">
        <f t="shared" si="2"/>
        <v>24</v>
      </c>
      <c r="Z39" s="26"/>
      <c r="AA39" s="27"/>
      <c r="AB39" s="27"/>
      <c r="AC39" s="27"/>
      <c r="AD39" s="28">
        <f t="shared" si="3"/>
        <v>24</v>
      </c>
      <c r="AE39" s="26"/>
      <c r="AF39" s="27"/>
      <c r="AG39" s="27"/>
      <c r="AH39" s="27"/>
      <c r="AI39" s="28">
        <f t="shared" si="4"/>
        <v>24</v>
      </c>
      <c r="AJ39" s="26">
        <v>83</v>
      </c>
      <c r="AK39" s="27">
        <v>15</v>
      </c>
      <c r="AL39" s="61">
        <v>68</v>
      </c>
      <c r="AM39" s="27">
        <v>14</v>
      </c>
      <c r="AN39" s="28">
        <f t="shared" si="5"/>
        <v>38</v>
      </c>
      <c r="AO39" s="121">
        <f>ROUND((AK39-(71-AL39)/2)*0.9,0)</f>
        <v>12</v>
      </c>
      <c r="AP39" s="121">
        <f t="shared" si="6"/>
        <v>13</v>
      </c>
    </row>
    <row r="40" spans="1:43" ht="18.75" customHeight="1">
      <c r="A40" s="120">
        <f t="shared" si="7"/>
        <v>35</v>
      </c>
      <c r="B40" s="122" t="s">
        <v>94</v>
      </c>
      <c r="C40" s="122" t="s">
        <v>95</v>
      </c>
      <c r="D40" s="122" t="s">
        <v>34</v>
      </c>
      <c r="E40" s="121"/>
      <c r="F40" s="96">
        <v>106</v>
      </c>
      <c r="G40" s="97">
        <v>32</v>
      </c>
      <c r="H40" s="97">
        <v>74</v>
      </c>
      <c r="I40" s="97">
        <v>9</v>
      </c>
      <c r="J40" s="98">
        <v>9</v>
      </c>
      <c r="K40" s="96"/>
      <c r="L40" s="97"/>
      <c r="M40" s="97"/>
      <c r="N40" s="97"/>
      <c r="O40" s="28">
        <f t="shared" si="0"/>
        <v>9</v>
      </c>
      <c r="P40" s="96"/>
      <c r="Q40" s="97"/>
      <c r="R40" s="97"/>
      <c r="S40" s="97"/>
      <c r="T40" s="28">
        <f t="shared" si="1"/>
        <v>9</v>
      </c>
      <c r="U40" s="29">
        <v>112</v>
      </c>
      <c r="V40" s="30">
        <v>32</v>
      </c>
      <c r="W40" s="30">
        <v>80</v>
      </c>
      <c r="X40" s="30">
        <v>1</v>
      </c>
      <c r="Y40" s="28">
        <f t="shared" si="2"/>
        <v>10</v>
      </c>
      <c r="Z40" s="29">
        <v>101</v>
      </c>
      <c r="AA40" s="30">
        <v>32</v>
      </c>
      <c r="AB40" s="78">
        <v>69</v>
      </c>
      <c r="AC40" s="30">
        <v>13</v>
      </c>
      <c r="AD40" s="28">
        <f t="shared" si="3"/>
        <v>23</v>
      </c>
      <c r="AE40" s="29">
        <v>108</v>
      </c>
      <c r="AF40" s="30">
        <v>29</v>
      </c>
      <c r="AG40" s="30">
        <v>79</v>
      </c>
      <c r="AH40" s="30">
        <v>1</v>
      </c>
      <c r="AI40" s="28">
        <f t="shared" si="4"/>
        <v>24</v>
      </c>
      <c r="AJ40" s="29">
        <v>111</v>
      </c>
      <c r="AK40" s="30">
        <v>29</v>
      </c>
      <c r="AL40" s="30">
        <v>82</v>
      </c>
      <c r="AM40" s="30">
        <v>1</v>
      </c>
      <c r="AN40" s="28">
        <f t="shared" si="5"/>
        <v>25</v>
      </c>
      <c r="AP40" s="121">
        <f t="shared" si="6"/>
        <v>28</v>
      </c>
    </row>
    <row r="41" spans="1:43" ht="18.75" customHeight="1">
      <c r="A41" s="120">
        <f t="shared" si="7"/>
        <v>36</v>
      </c>
      <c r="B41" s="122" t="s">
        <v>96</v>
      </c>
      <c r="C41" s="122" t="s">
        <v>97</v>
      </c>
      <c r="D41" s="123" t="s">
        <v>98</v>
      </c>
      <c r="E41" s="121"/>
      <c r="F41" s="96">
        <v>101</v>
      </c>
      <c r="G41" s="97">
        <v>13</v>
      </c>
      <c r="H41" s="97">
        <v>88</v>
      </c>
      <c r="I41" s="97">
        <v>1</v>
      </c>
      <c r="J41" s="98">
        <v>1</v>
      </c>
      <c r="K41" s="96">
        <v>87</v>
      </c>
      <c r="L41" s="97">
        <v>13</v>
      </c>
      <c r="M41" s="97">
        <v>74</v>
      </c>
      <c r="N41" s="97">
        <v>4</v>
      </c>
      <c r="O41" s="28">
        <f t="shared" si="0"/>
        <v>5</v>
      </c>
      <c r="P41" s="96"/>
      <c r="Q41" s="97"/>
      <c r="R41" s="97"/>
      <c r="S41" s="97"/>
      <c r="T41" s="28">
        <f t="shared" si="1"/>
        <v>5</v>
      </c>
      <c r="U41" s="29">
        <v>84</v>
      </c>
      <c r="V41" s="30">
        <v>13</v>
      </c>
      <c r="W41" s="30">
        <v>71</v>
      </c>
      <c r="X41" s="30">
        <v>10</v>
      </c>
      <c r="Y41" s="28">
        <f t="shared" si="2"/>
        <v>15</v>
      </c>
      <c r="Z41" s="29">
        <v>91</v>
      </c>
      <c r="AA41" s="30">
        <v>13</v>
      </c>
      <c r="AB41" s="30">
        <v>78</v>
      </c>
      <c r="AC41" s="30">
        <v>2</v>
      </c>
      <c r="AD41" s="28">
        <f t="shared" si="3"/>
        <v>17</v>
      </c>
      <c r="AE41" s="29">
        <v>85</v>
      </c>
      <c r="AF41" s="30">
        <v>13</v>
      </c>
      <c r="AG41" s="30">
        <v>72</v>
      </c>
      <c r="AH41" s="30">
        <v>12</v>
      </c>
      <c r="AI41" s="28">
        <f t="shared" si="4"/>
        <v>29</v>
      </c>
      <c r="AJ41" s="29">
        <v>87</v>
      </c>
      <c r="AK41" s="30">
        <v>13</v>
      </c>
      <c r="AL41" s="30">
        <v>74</v>
      </c>
      <c r="AM41" s="30">
        <v>8</v>
      </c>
      <c r="AN41" s="28">
        <f t="shared" si="5"/>
        <v>37</v>
      </c>
      <c r="AP41" s="121">
        <f t="shared" si="6"/>
        <v>14</v>
      </c>
    </row>
    <row r="42" spans="1:43" ht="18.75" customHeight="1">
      <c r="A42" s="120">
        <f t="shared" si="7"/>
        <v>37</v>
      </c>
      <c r="B42" s="122" t="s">
        <v>99</v>
      </c>
      <c r="C42" s="122" t="s">
        <v>100</v>
      </c>
      <c r="D42" s="123" t="s">
        <v>101</v>
      </c>
      <c r="E42" s="121"/>
      <c r="F42" s="96">
        <v>114</v>
      </c>
      <c r="G42" s="97">
        <v>21</v>
      </c>
      <c r="H42" s="97">
        <v>93</v>
      </c>
      <c r="I42" s="97">
        <v>1</v>
      </c>
      <c r="J42" s="98">
        <v>1</v>
      </c>
      <c r="K42" s="96">
        <v>100</v>
      </c>
      <c r="L42" s="97">
        <v>21</v>
      </c>
      <c r="M42" s="97">
        <v>79</v>
      </c>
      <c r="N42" s="97">
        <v>1</v>
      </c>
      <c r="O42" s="28">
        <f t="shared" si="0"/>
        <v>2</v>
      </c>
      <c r="P42" s="96"/>
      <c r="Q42" s="97"/>
      <c r="R42" s="97"/>
      <c r="S42" s="97"/>
      <c r="T42" s="28">
        <f t="shared" si="1"/>
        <v>2</v>
      </c>
      <c r="U42" s="29">
        <v>96</v>
      </c>
      <c r="V42" s="30">
        <v>21</v>
      </c>
      <c r="W42" s="30">
        <v>75</v>
      </c>
      <c r="X42" s="30">
        <v>1</v>
      </c>
      <c r="Y42" s="28">
        <f t="shared" si="2"/>
        <v>3</v>
      </c>
      <c r="Z42" s="29">
        <v>102</v>
      </c>
      <c r="AA42" s="30">
        <v>21</v>
      </c>
      <c r="AB42" s="30">
        <v>81</v>
      </c>
      <c r="AC42" s="30">
        <v>1</v>
      </c>
      <c r="AD42" s="28">
        <f t="shared" si="3"/>
        <v>4</v>
      </c>
      <c r="AE42" s="29">
        <v>94</v>
      </c>
      <c r="AF42" s="30">
        <v>21</v>
      </c>
      <c r="AG42" s="30">
        <v>73</v>
      </c>
      <c r="AH42" s="30">
        <v>8</v>
      </c>
      <c r="AI42" s="28">
        <f t="shared" si="4"/>
        <v>12</v>
      </c>
      <c r="AJ42" s="29"/>
      <c r="AK42" s="30"/>
      <c r="AL42" s="30"/>
      <c r="AM42" s="30"/>
      <c r="AN42" s="28">
        <f t="shared" si="5"/>
        <v>12</v>
      </c>
      <c r="AP42" s="121">
        <f t="shared" si="6"/>
        <v>23</v>
      </c>
    </row>
    <row r="43" spans="1:43" ht="18.75" customHeight="1">
      <c r="A43" s="120">
        <f t="shared" si="7"/>
        <v>38</v>
      </c>
      <c r="B43" s="122" t="s">
        <v>102</v>
      </c>
      <c r="C43" s="122" t="s">
        <v>103</v>
      </c>
      <c r="D43" s="123" t="s">
        <v>104</v>
      </c>
      <c r="E43" s="121"/>
      <c r="F43" s="96">
        <v>98</v>
      </c>
      <c r="G43" s="97">
        <v>16</v>
      </c>
      <c r="H43" s="97">
        <v>82</v>
      </c>
      <c r="I43" s="97">
        <v>1</v>
      </c>
      <c r="J43" s="98">
        <v>1</v>
      </c>
      <c r="K43" s="96">
        <v>88</v>
      </c>
      <c r="L43" s="97">
        <v>16</v>
      </c>
      <c r="M43" s="97">
        <v>72</v>
      </c>
      <c r="N43" s="97">
        <v>9</v>
      </c>
      <c r="O43" s="28">
        <f t="shared" si="0"/>
        <v>10</v>
      </c>
      <c r="P43" s="96">
        <v>99</v>
      </c>
      <c r="Q43" s="97">
        <v>16</v>
      </c>
      <c r="R43" s="97">
        <v>83</v>
      </c>
      <c r="S43" s="97">
        <v>1</v>
      </c>
      <c r="T43" s="28">
        <f t="shared" si="1"/>
        <v>11</v>
      </c>
      <c r="U43" s="29">
        <v>89</v>
      </c>
      <c r="V43" s="30">
        <v>16</v>
      </c>
      <c r="W43" s="30">
        <v>73</v>
      </c>
      <c r="X43" s="30">
        <v>5</v>
      </c>
      <c r="Y43" s="28">
        <f t="shared" si="2"/>
        <v>16</v>
      </c>
      <c r="Z43" s="29">
        <v>92</v>
      </c>
      <c r="AA43" s="30">
        <v>19</v>
      </c>
      <c r="AB43" s="30">
        <v>76</v>
      </c>
      <c r="AC43" s="30">
        <v>5</v>
      </c>
      <c r="AD43" s="28">
        <f t="shared" si="3"/>
        <v>21</v>
      </c>
      <c r="AE43" s="29">
        <v>95</v>
      </c>
      <c r="AF43" s="30">
        <v>16</v>
      </c>
      <c r="AG43" s="30">
        <v>79</v>
      </c>
      <c r="AH43" s="30">
        <v>1</v>
      </c>
      <c r="AI43" s="28">
        <f t="shared" si="4"/>
        <v>22</v>
      </c>
      <c r="AJ43" s="29">
        <v>90</v>
      </c>
      <c r="AK43" s="30">
        <v>16</v>
      </c>
      <c r="AL43" s="30">
        <v>74</v>
      </c>
      <c r="AM43" s="30">
        <v>7</v>
      </c>
      <c r="AN43" s="28">
        <f t="shared" si="5"/>
        <v>29</v>
      </c>
      <c r="AP43" s="121">
        <f t="shared" si="6"/>
        <v>17</v>
      </c>
    </row>
    <row r="44" spans="1:43" ht="18.75" customHeight="1">
      <c r="A44" s="120"/>
      <c r="B44" s="134"/>
      <c r="C44" s="135"/>
      <c r="D44" s="135"/>
      <c r="E44" s="121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7"/>
      <c r="V44" s="137"/>
      <c r="W44" s="137"/>
      <c r="X44" s="137"/>
      <c r="Y44" s="136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P44" s="121" t="e">
        <f t="shared" si="6"/>
        <v>#DIV/0!</v>
      </c>
    </row>
    <row r="45" spans="1:43" ht="18.75" customHeight="1">
      <c r="A45" s="120"/>
      <c r="B45" s="119" t="s">
        <v>500</v>
      </c>
      <c r="C45" s="138"/>
      <c r="D45" s="138"/>
      <c r="E45" s="121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7"/>
      <c r="V45" s="137"/>
      <c r="W45" s="137"/>
      <c r="X45" s="137"/>
      <c r="Y45" s="136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P45" s="121" t="e">
        <f t="shared" si="6"/>
        <v>#DIV/0!</v>
      </c>
    </row>
    <row r="46" spans="1:43" ht="19.5" customHeight="1">
      <c r="A46" s="120">
        <f>A43+1</f>
        <v>39</v>
      </c>
      <c r="B46" s="122" t="s">
        <v>105</v>
      </c>
      <c r="C46" s="122" t="s">
        <v>106</v>
      </c>
      <c r="D46" s="122" t="s">
        <v>107</v>
      </c>
      <c r="E46" s="121"/>
      <c r="F46" s="96"/>
      <c r="G46" s="97"/>
      <c r="H46" s="97"/>
      <c r="I46" s="97"/>
      <c r="J46" s="98"/>
      <c r="K46" s="96">
        <v>124</v>
      </c>
      <c r="L46" s="97" t="s">
        <v>501</v>
      </c>
      <c r="M46" s="97" t="s">
        <v>501</v>
      </c>
      <c r="N46" s="97"/>
      <c r="O46" s="98">
        <f>J46+N46</f>
        <v>0</v>
      </c>
      <c r="P46" s="96">
        <v>101</v>
      </c>
      <c r="Q46" s="97" t="s">
        <v>501</v>
      </c>
      <c r="R46" s="97" t="s">
        <v>501</v>
      </c>
      <c r="S46" s="97"/>
      <c r="T46" s="98">
        <f>O46+S46</f>
        <v>0</v>
      </c>
      <c r="U46" s="29">
        <v>110</v>
      </c>
      <c r="V46" s="30">
        <v>26</v>
      </c>
      <c r="W46" s="30">
        <v>84</v>
      </c>
      <c r="X46" s="30">
        <v>1</v>
      </c>
      <c r="Y46" s="98">
        <f>T46+X46</f>
        <v>1</v>
      </c>
      <c r="Z46" s="29"/>
      <c r="AA46" s="30"/>
      <c r="AB46" s="30"/>
      <c r="AC46" s="30"/>
      <c r="AD46" s="28">
        <f t="shared" ref="AD46:AD59" si="8">Y46+AC46</f>
        <v>1</v>
      </c>
      <c r="AE46" s="29">
        <v>106</v>
      </c>
      <c r="AF46" s="30">
        <v>26</v>
      </c>
      <c r="AG46" s="30">
        <v>80</v>
      </c>
      <c r="AH46" s="30">
        <v>1</v>
      </c>
      <c r="AI46" s="28">
        <f t="shared" ref="AI46:AI59" si="9">AD46+AH46</f>
        <v>2</v>
      </c>
      <c r="AJ46" s="29"/>
      <c r="AK46" s="30"/>
      <c r="AL46" s="30"/>
      <c r="AM46" s="30"/>
      <c r="AN46" s="28">
        <f t="shared" ref="AN46:AN59" si="10">AI46+AM46</f>
        <v>2</v>
      </c>
      <c r="AP46" s="121">
        <f t="shared" si="6"/>
        <v>31</v>
      </c>
    </row>
    <row r="47" spans="1:43" s="19" customFormat="1" ht="19.5" customHeight="1">
      <c r="A47" s="120">
        <f>A46+1</f>
        <v>40</v>
      </c>
      <c r="B47" s="122" t="s">
        <v>502</v>
      </c>
      <c r="C47" s="122" t="s">
        <v>503</v>
      </c>
      <c r="D47" s="122" t="s">
        <v>13</v>
      </c>
      <c r="E47" s="121"/>
      <c r="F47" s="29">
        <v>105</v>
      </c>
      <c r="G47" s="30" t="s">
        <v>501</v>
      </c>
      <c r="H47" s="30" t="s">
        <v>501</v>
      </c>
      <c r="I47" s="30"/>
      <c r="J47" s="95"/>
      <c r="K47" s="29"/>
      <c r="L47" s="30"/>
      <c r="M47" s="30"/>
      <c r="N47" s="30"/>
      <c r="O47" s="98">
        <f t="shared" ref="O47:O59" si="11">J47+N47</f>
        <v>0</v>
      </c>
      <c r="P47" s="29"/>
      <c r="Q47" s="30"/>
      <c r="R47" s="30"/>
      <c r="S47" s="30"/>
      <c r="T47" s="98">
        <f t="shared" ref="T47:T59" si="12">O47+S47</f>
        <v>0</v>
      </c>
      <c r="U47" s="29"/>
      <c r="V47" s="30"/>
      <c r="W47" s="30"/>
      <c r="X47" s="30"/>
      <c r="Y47" s="98">
        <f t="shared" ref="Y47:Y59" si="13">T47+X47</f>
        <v>0</v>
      </c>
      <c r="Z47" s="29"/>
      <c r="AA47" s="30"/>
      <c r="AB47" s="30"/>
      <c r="AC47" s="30"/>
      <c r="AD47" s="28">
        <f t="shared" si="8"/>
        <v>0</v>
      </c>
      <c r="AE47" s="29"/>
      <c r="AF47" s="30"/>
      <c r="AG47" s="30"/>
      <c r="AH47" s="30"/>
      <c r="AI47" s="28">
        <f t="shared" si="9"/>
        <v>0</v>
      </c>
      <c r="AJ47" s="29"/>
      <c r="AK47" s="30"/>
      <c r="AL47" s="30"/>
      <c r="AM47" s="30"/>
      <c r="AN47" s="28">
        <f t="shared" si="10"/>
        <v>0</v>
      </c>
      <c r="AP47" s="121">
        <f t="shared" si="6"/>
        <v>26</v>
      </c>
    </row>
    <row r="48" spans="1:43" s="19" customFormat="1" ht="19.5" customHeight="1">
      <c r="A48" s="120">
        <f t="shared" ref="A48:A59" si="14">A47+1</f>
        <v>41</v>
      </c>
      <c r="B48" s="123" t="s">
        <v>108</v>
      </c>
      <c r="C48" s="123" t="s">
        <v>109</v>
      </c>
      <c r="D48" s="123" t="s">
        <v>110</v>
      </c>
      <c r="E48" s="121"/>
      <c r="F48" s="29"/>
      <c r="G48" s="30"/>
      <c r="H48" s="30"/>
      <c r="I48" s="30"/>
      <c r="J48" s="95"/>
      <c r="K48" s="29">
        <v>106</v>
      </c>
      <c r="L48" s="30" t="s">
        <v>501</v>
      </c>
      <c r="M48" s="30" t="s">
        <v>501</v>
      </c>
      <c r="N48" s="30"/>
      <c r="O48" s="98">
        <f t="shared" si="11"/>
        <v>0</v>
      </c>
      <c r="P48" s="29">
        <v>107</v>
      </c>
      <c r="Q48" s="30" t="s">
        <v>501</v>
      </c>
      <c r="R48" s="30" t="s">
        <v>501</v>
      </c>
      <c r="S48" s="30"/>
      <c r="T48" s="98">
        <f t="shared" si="12"/>
        <v>0</v>
      </c>
      <c r="U48" s="29">
        <v>104</v>
      </c>
      <c r="V48" s="30">
        <v>22</v>
      </c>
      <c r="W48" s="30">
        <v>82</v>
      </c>
      <c r="X48" s="30">
        <v>1</v>
      </c>
      <c r="Y48" s="98">
        <f t="shared" si="13"/>
        <v>1</v>
      </c>
      <c r="Z48" s="29"/>
      <c r="AA48" s="30"/>
      <c r="AB48" s="30"/>
      <c r="AC48" s="30"/>
      <c r="AD48" s="28">
        <f t="shared" si="8"/>
        <v>1</v>
      </c>
      <c r="AE48" s="29">
        <v>120</v>
      </c>
      <c r="AF48" s="30">
        <v>22</v>
      </c>
      <c r="AG48" s="30">
        <v>98</v>
      </c>
      <c r="AH48" s="30">
        <v>1</v>
      </c>
      <c r="AI48" s="28">
        <f t="shared" si="9"/>
        <v>2</v>
      </c>
      <c r="AJ48" s="29">
        <v>95</v>
      </c>
      <c r="AK48" s="30">
        <v>22</v>
      </c>
      <c r="AL48" s="30">
        <v>73</v>
      </c>
      <c r="AM48" s="30">
        <v>10</v>
      </c>
      <c r="AN48" s="28">
        <f t="shared" si="10"/>
        <v>12</v>
      </c>
      <c r="AP48" s="121">
        <f t="shared" si="6"/>
        <v>28</v>
      </c>
    </row>
    <row r="49" spans="1:42" s="19" customFormat="1" ht="19.5" customHeight="1">
      <c r="A49" s="120">
        <f t="shared" si="14"/>
        <v>42</v>
      </c>
      <c r="B49" s="122" t="s">
        <v>111</v>
      </c>
      <c r="C49" s="122" t="s">
        <v>112</v>
      </c>
      <c r="D49" s="122" t="s">
        <v>113</v>
      </c>
      <c r="E49" s="121"/>
      <c r="F49" s="29">
        <v>102</v>
      </c>
      <c r="G49" s="30" t="s">
        <v>501</v>
      </c>
      <c r="H49" s="30" t="s">
        <v>501</v>
      </c>
      <c r="I49" s="30"/>
      <c r="J49" s="95"/>
      <c r="K49" s="29">
        <v>105</v>
      </c>
      <c r="L49" s="30" t="s">
        <v>501</v>
      </c>
      <c r="M49" s="30" t="s">
        <v>501</v>
      </c>
      <c r="N49" s="30"/>
      <c r="O49" s="98">
        <f t="shared" si="11"/>
        <v>0</v>
      </c>
      <c r="P49" s="29">
        <v>98</v>
      </c>
      <c r="Q49" s="30">
        <v>20</v>
      </c>
      <c r="R49" s="30">
        <v>78</v>
      </c>
      <c r="S49" s="30">
        <v>5</v>
      </c>
      <c r="T49" s="98">
        <f t="shared" si="12"/>
        <v>5</v>
      </c>
      <c r="U49" s="29">
        <v>105</v>
      </c>
      <c r="V49" s="30">
        <v>20</v>
      </c>
      <c r="W49" s="30">
        <v>85</v>
      </c>
      <c r="X49" s="30">
        <v>1</v>
      </c>
      <c r="Y49" s="98">
        <f t="shared" si="13"/>
        <v>6</v>
      </c>
      <c r="Z49" s="29">
        <v>106</v>
      </c>
      <c r="AA49" s="30">
        <v>20</v>
      </c>
      <c r="AB49" s="30">
        <v>86</v>
      </c>
      <c r="AC49" s="30">
        <v>1</v>
      </c>
      <c r="AD49" s="28">
        <f t="shared" si="8"/>
        <v>7</v>
      </c>
      <c r="AE49" s="29">
        <v>95</v>
      </c>
      <c r="AF49" s="30">
        <v>20</v>
      </c>
      <c r="AG49" s="30">
        <v>75</v>
      </c>
      <c r="AH49" s="30">
        <v>6</v>
      </c>
      <c r="AI49" s="28">
        <f t="shared" si="9"/>
        <v>13</v>
      </c>
      <c r="AJ49" s="29">
        <v>102</v>
      </c>
      <c r="AK49" s="30">
        <v>20</v>
      </c>
      <c r="AL49" s="30">
        <v>82</v>
      </c>
      <c r="AM49" s="30">
        <v>1</v>
      </c>
      <c r="AN49" s="28">
        <f t="shared" si="10"/>
        <v>14</v>
      </c>
      <c r="AP49" s="121">
        <f t="shared" si="6"/>
        <v>24</v>
      </c>
    </row>
    <row r="50" spans="1:42" s="19" customFormat="1" ht="19.5" customHeight="1">
      <c r="A50" s="120">
        <f t="shared" si="14"/>
        <v>43</v>
      </c>
      <c r="B50" s="122" t="s">
        <v>139</v>
      </c>
      <c r="C50" s="122" t="s">
        <v>504</v>
      </c>
      <c r="D50" s="122" t="s">
        <v>505</v>
      </c>
      <c r="E50" s="121"/>
      <c r="F50" s="29">
        <v>115</v>
      </c>
      <c r="G50" s="30">
        <v>29</v>
      </c>
      <c r="H50" s="30">
        <v>86</v>
      </c>
      <c r="I50" s="30">
        <v>1</v>
      </c>
      <c r="J50" s="95">
        <v>1</v>
      </c>
      <c r="K50" s="29"/>
      <c r="L50" s="30"/>
      <c r="M50" s="30"/>
      <c r="N50" s="30"/>
      <c r="O50" s="98">
        <f t="shared" si="11"/>
        <v>1</v>
      </c>
      <c r="P50" s="29">
        <v>116</v>
      </c>
      <c r="Q50" s="30">
        <v>29</v>
      </c>
      <c r="R50" s="30">
        <v>87</v>
      </c>
      <c r="S50" s="30">
        <v>1</v>
      </c>
      <c r="T50" s="98">
        <f t="shared" si="12"/>
        <v>2</v>
      </c>
      <c r="U50" s="29">
        <v>114</v>
      </c>
      <c r="V50" s="30">
        <v>29</v>
      </c>
      <c r="W50" s="30">
        <v>85</v>
      </c>
      <c r="X50" s="30">
        <v>1</v>
      </c>
      <c r="Y50" s="98">
        <f t="shared" si="13"/>
        <v>3</v>
      </c>
      <c r="Z50" s="29"/>
      <c r="AA50" s="30"/>
      <c r="AB50" s="30"/>
      <c r="AC50" s="30"/>
      <c r="AD50" s="28">
        <f t="shared" si="8"/>
        <v>3</v>
      </c>
      <c r="AE50" s="29"/>
      <c r="AF50" s="30"/>
      <c r="AG50" s="30"/>
      <c r="AH50" s="30"/>
      <c r="AI50" s="28">
        <f t="shared" si="9"/>
        <v>3</v>
      </c>
      <c r="AJ50" s="29"/>
      <c r="AK50" s="30"/>
      <c r="AL50" s="30"/>
      <c r="AM50" s="30"/>
      <c r="AN50" s="28">
        <f t="shared" si="10"/>
        <v>3</v>
      </c>
      <c r="AP50" s="121">
        <f t="shared" si="6"/>
        <v>34</v>
      </c>
    </row>
    <row r="51" spans="1:42" s="19" customFormat="1" ht="19.5" customHeight="1">
      <c r="A51" s="120">
        <f t="shared" si="14"/>
        <v>44</v>
      </c>
      <c r="B51" s="122" t="s">
        <v>114</v>
      </c>
      <c r="C51" s="122" t="s">
        <v>115</v>
      </c>
      <c r="D51" s="122" t="s">
        <v>43</v>
      </c>
      <c r="E51" s="121"/>
      <c r="F51" s="29">
        <v>92</v>
      </c>
      <c r="G51" s="30" t="s">
        <v>501</v>
      </c>
      <c r="H51" s="30" t="s">
        <v>501</v>
      </c>
      <c r="I51" s="30"/>
      <c r="J51" s="95"/>
      <c r="K51" s="29">
        <v>101</v>
      </c>
      <c r="L51" s="30" t="s">
        <v>501</v>
      </c>
      <c r="M51" s="30" t="s">
        <v>501</v>
      </c>
      <c r="N51" s="30"/>
      <c r="O51" s="98">
        <f t="shared" si="11"/>
        <v>0</v>
      </c>
      <c r="P51" s="29"/>
      <c r="Q51" s="30"/>
      <c r="R51" s="30"/>
      <c r="S51" s="30"/>
      <c r="T51" s="98">
        <f t="shared" si="12"/>
        <v>0</v>
      </c>
      <c r="U51" s="29"/>
      <c r="V51" s="30"/>
      <c r="W51" s="30"/>
      <c r="X51" s="30"/>
      <c r="Y51" s="98">
        <f t="shared" si="13"/>
        <v>0</v>
      </c>
      <c r="Z51" s="29"/>
      <c r="AA51" s="30"/>
      <c r="AB51" s="30"/>
      <c r="AC51" s="30"/>
      <c r="AD51" s="28">
        <f t="shared" si="8"/>
        <v>0</v>
      </c>
      <c r="AE51" s="29">
        <v>94</v>
      </c>
      <c r="AF51" s="30">
        <v>16</v>
      </c>
      <c r="AG51" s="30">
        <v>78</v>
      </c>
      <c r="AH51" s="30">
        <v>2</v>
      </c>
      <c r="AI51" s="28">
        <f t="shared" si="9"/>
        <v>2</v>
      </c>
      <c r="AJ51" s="29"/>
      <c r="AK51" s="30"/>
      <c r="AL51" s="30"/>
      <c r="AM51" s="30"/>
      <c r="AN51" s="28">
        <f t="shared" si="10"/>
        <v>2</v>
      </c>
      <c r="AP51" s="121">
        <f t="shared" si="6"/>
        <v>19</v>
      </c>
    </row>
    <row r="52" spans="1:42" s="19" customFormat="1" ht="19.5" customHeight="1">
      <c r="A52" s="120">
        <f t="shared" si="14"/>
        <v>45</v>
      </c>
      <c r="B52" s="122" t="s">
        <v>116</v>
      </c>
      <c r="C52" s="122" t="s">
        <v>117</v>
      </c>
      <c r="D52" s="122" t="s">
        <v>18</v>
      </c>
      <c r="E52" s="121"/>
      <c r="F52" s="29"/>
      <c r="G52" s="30"/>
      <c r="H52" s="30"/>
      <c r="I52" s="30"/>
      <c r="J52" s="95"/>
      <c r="K52" s="29">
        <v>119</v>
      </c>
      <c r="L52" s="30" t="s">
        <v>501</v>
      </c>
      <c r="M52" s="30" t="s">
        <v>501</v>
      </c>
      <c r="N52" s="30"/>
      <c r="O52" s="98">
        <f t="shared" si="11"/>
        <v>0</v>
      </c>
      <c r="P52" s="29">
        <v>127</v>
      </c>
      <c r="Q52" s="30" t="s">
        <v>501</v>
      </c>
      <c r="R52" s="30" t="s">
        <v>501</v>
      </c>
      <c r="S52" s="30"/>
      <c r="T52" s="98">
        <f t="shared" si="12"/>
        <v>0</v>
      </c>
      <c r="U52" s="29"/>
      <c r="V52" s="30"/>
      <c r="W52" s="30"/>
      <c r="X52" s="30"/>
      <c r="Y52" s="98">
        <f t="shared" si="13"/>
        <v>0</v>
      </c>
      <c r="Z52" s="29"/>
      <c r="AA52" s="30"/>
      <c r="AB52" s="30"/>
      <c r="AC52" s="30"/>
      <c r="AD52" s="28">
        <f t="shared" si="8"/>
        <v>0</v>
      </c>
      <c r="AE52" s="29"/>
      <c r="AF52" s="30"/>
      <c r="AG52" s="30"/>
      <c r="AH52" s="30"/>
      <c r="AI52" s="28">
        <f t="shared" si="9"/>
        <v>0</v>
      </c>
      <c r="AJ52" s="29"/>
      <c r="AK52" s="30"/>
      <c r="AL52" s="30"/>
      <c r="AM52" s="30"/>
      <c r="AN52" s="28">
        <f t="shared" si="10"/>
        <v>0</v>
      </c>
      <c r="AO52" s="19">
        <f>ROUND(((K52+P52)/2-72)*0.65,0)</f>
        <v>33</v>
      </c>
      <c r="AP52" s="121">
        <f t="shared" si="6"/>
        <v>41</v>
      </c>
    </row>
    <row r="53" spans="1:42" s="19" customFormat="1" ht="19.5" customHeight="1">
      <c r="A53" s="120">
        <f t="shared" si="14"/>
        <v>46</v>
      </c>
      <c r="B53" s="139" t="s">
        <v>506</v>
      </c>
      <c r="C53" s="122" t="s">
        <v>507</v>
      </c>
      <c r="D53" s="122" t="s">
        <v>508</v>
      </c>
      <c r="E53" s="140" t="s">
        <v>509</v>
      </c>
      <c r="F53" s="29">
        <v>108</v>
      </c>
      <c r="G53" s="30" t="s">
        <v>501</v>
      </c>
      <c r="H53" s="30" t="s">
        <v>501</v>
      </c>
      <c r="I53" s="30"/>
      <c r="J53" s="95"/>
      <c r="K53" s="29">
        <v>104</v>
      </c>
      <c r="L53" s="30" t="s">
        <v>501</v>
      </c>
      <c r="M53" s="30" t="s">
        <v>501</v>
      </c>
      <c r="N53" s="30"/>
      <c r="O53" s="98">
        <f t="shared" si="11"/>
        <v>0</v>
      </c>
      <c r="P53" s="29">
        <v>102</v>
      </c>
      <c r="Q53" s="30">
        <v>22</v>
      </c>
      <c r="R53" s="30">
        <v>80</v>
      </c>
      <c r="S53" s="30">
        <v>4</v>
      </c>
      <c r="T53" s="98">
        <f t="shared" si="12"/>
        <v>4</v>
      </c>
      <c r="U53" s="29"/>
      <c r="V53" s="30"/>
      <c r="W53" s="30"/>
      <c r="X53" s="30"/>
      <c r="Y53" s="98">
        <f t="shared" si="13"/>
        <v>4</v>
      </c>
      <c r="Z53" s="29"/>
      <c r="AA53" s="30"/>
      <c r="AB53" s="30"/>
      <c r="AC53" s="30"/>
      <c r="AD53" s="28">
        <f t="shared" si="8"/>
        <v>4</v>
      </c>
      <c r="AE53" s="29"/>
      <c r="AF53" s="30"/>
      <c r="AG53" s="30"/>
      <c r="AH53" s="30"/>
      <c r="AI53" s="28">
        <f t="shared" si="9"/>
        <v>4</v>
      </c>
      <c r="AJ53" s="29"/>
      <c r="AK53" s="30"/>
      <c r="AL53" s="30"/>
      <c r="AM53" s="30"/>
      <c r="AN53" s="28">
        <f t="shared" si="10"/>
        <v>4</v>
      </c>
      <c r="AP53" s="121">
        <f t="shared" si="6"/>
        <v>26</v>
      </c>
    </row>
    <row r="54" spans="1:42" s="19" customFormat="1" ht="19.5" customHeight="1">
      <c r="A54" s="120">
        <f t="shared" si="14"/>
        <v>47</v>
      </c>
      <c r="B54" s="127" t="s">
        <v>510</v>
      </c>
      <c r="C54" s="127" t="s">
        <v>511</v>
      </c>
      <c r="D54" s="127" t="s">
        <v>512</v>
      </c>
      <c r="E54" s="121" t="s">
        <v>513</v>
      </c>
      <c r="F54" s="29">
        <v>107</v>
      </c>
      <c r="G54" s="30" t="s">
        <v>501</v>
      </c>
      <c r="H54" s="30" t="s">
        <v>501</v>
      </c>
      <c r="I54" s="30"/>
      <c r="J54" s="95"/>
      <c r="K54" s="29">
        <v>99</v>
      </c>
      <c r="L54" s="30" t="s">
        <v>501</v>
      </c>
      <c r="M54" s="30" t="s">
        <v>501</v>
      </c>
      <c r="N54" s="30"/>
      <c r="O54" s="98">
        <f t="shared" si="11"/>
        <v>0</v>
      </c>
      <c r="P54" s="29">
        <v>96</v>
      </c>
      <c r="Q54" s="30">
        <v>20</v>
      </c>
      <c r="R54" s="30">
        <v>76</v>
      </c>
      <c r="S54" s="30">
        <v>8</v>
      </c>
      <c r="T54" s="98">
        <f t="shared" si="12"/>
        <v>8</v>
      </c>
      <c r="U54" s="29">
        <v>107</v>
      </c>
      <c r="V54" s="30">
        <v>20</v>
      </c>
      <c r="W54" s="30">
        <v>87</v>
      </c>
      <c r="X54" s="30">
        <v>1</v>
      </c>
      <c r="Y54" s="98">
        <f t="shared" si="13"/>
        <v>9</v>
      </c>
      <c r="Z54" s="29">
        <v>105</v>
      </c>
      <c r="AA54" s="30">
        <v>20</v>
      </c>
      <c r="AB54" s="30">
        <v>85</v>
      </c>
      <c r="AC54" s="30">
        <v>1</v>
      </c>
      <c r="AD54" s="28">
        <f t="shared" si="8"/>
        <v>10</v>
      </c>
      <c r="AE54" s="29"/>
      <c r="AF54" s="30"/>
      <c r="AG54" s="30"/>
      <c r="AH54" s="30"/>
      <c r="AI54" s="28">
        <f t="shared" si="9"/>
        <v>10</v>
      </c>
      <c r="AJ54" s="29"/>
      <c r="AK54" s="30"/>
      <c r="AL54" s="30"/>
      <c r="AM54" s="30"/>
      <c r="AN54" s="28">
        <f t="shared" si="10"/>
        <v>10</v>
      </c>
      <c r="AP54" s="121">
        <f t="shared" si="6"/>
        <v>25</v>
      </c>
    </row>
    <row r="55" spans="1:42" ht="19.5" customHeight="1">
      <c r="A55" s="120">
        <f t="shared" si="14"/>
        <v>48</v>
      </c>
      <c r="B55" s="141" t="s">
        <v>118</v>
      </c>
      <c r="C55" s="141" t="s">
        <v>115</v>
      </c>
      <c r="D55" s="141" t="s">
        <v>119</v>
      </c>
      <c r="E55" s="140" t="s">
        <v>509</v>
      </c>
      <c r="F55" s="96"/>
      <c r="G55" s="97"/>
      <c r="H55" s="97"/>
      <c r="I55" s="97"/>
      <c r="J55" s="98"/>
      <c r="K55" s="96"/>
      <c r="L55" s="97"/>
      <c r="M55" s="97"/>
      <c r="N55" s="97"/>
      <c r="O55" s="98">
        <f t="shared" si="11"/>
        <v>0</v>
      </c>
      <c r="P55" s="96"/>
      <c r="Q55" s="97"/>
      <c r="R55" s="97"/>
      <c r="S55" s="97"/>
      <c r="T55" s="98">
        <f t="shared" si="12"/>
        <v>0</v>
      </c>
      <c r="U55" s="29">
        <v>80</v>
      </c>
      <c r="V55" s="30" t="s">
        <v>501</v>
      </c>
      <c r="W55" s="30" t="s">
        <v>501</v>
      </c>
      <c r="X55" s="30"/>
      <c r="Y55" s="98">
        <f t="shared" si="13"/>
        <v>0</v>
      </c>
      <c r="Z55" s="29"/>
      <c r="AA55" s="30"/>
      <c r="AB55" s="30"/>
      <c r="AC55" s="30"/>
      <c r="AD55" s="28">
        <f t="shared" si="8"/>
        <v>0</v>
      </c>
      <c r="AE55" s="29"/>
      <c r="AF55" s="30"/>
      <c r="AG55" s="30"/>
      <c r="AH55" s="30"/>
      <c r="AI55" s="28">
        <f t="shared" si="9"/>
        <v>0</v>
      </c>
      <c r="AJ55" s="29"/>
      <c r="AK55" s="30"/>
      <c r="AL55" s="30"/>
      <c r="AM55" s="30"/>
      <c r="AN55" s="28">
        <f t="shared" si="10"/>
        <v>0</v>
      </c>
      <c r="AP55" s="121">
        <f t="shared" si="6"/>
        <v>6</v>
      </c>
    </row>
    <row r="56" spans="1:42" ht="19.5" customHeight="1">
      <c r="A56" s="120">
        <f t="shared" si="14"/>
        <v>49</v>
      </c>
      <c r="B56" s="141" t="s">
        <v>121</v>
      </c>
      <c r="C56" s="141" t="s">
        <v>122</v>
      </c>
      <c r="D56" s="141" t="s">
        <v>123</v>
      </c>
      <c r="E56" s="132"/>
      <c r="F56" s="96"/>
      <c r="G56" s="97"/>
      <c r="H56" s="97"/>
      <c r="I56" s="97"/>
      <c r="J56" s="98"/>
      <c r="K56" s="96"/>
      <c r="L56" s="97"/>
      <c r="M56" s="97"/>
      <c r="N56" s="97"/>
      <c r="O56" s="98">
        <f t="shared" si="11"/>
        <v>0</v>
      </c>
      <c r="P56" s="96"/>
      <c r="Q56" s="97"/>
      <c r="R56" s="97"/>
      <c r="S56" s="97"/>
      <c r="T56" s="98">
        <f t="shared" si="12"/>
        <v>0</v>
      </c>
      <c r="U56" s="29">
        <v>98</v>
      </c>
      <c r="V56" s="30" t="s">
        <v>501</v>
      </c>
      <c r="W56" s="30" t="s">
        <v>501</v>
      </c>
      <c r="X56" s="30"/>
      <c r="Y56" s="98">
        <f t="shared" si="13"/>
        <v>0</v>
      </c>
      <c r="Z56" s="29">
        <v>96</v>
      </c>
      <c r="AA56" s="30" t="s">
        <v>501</v>
      </c>
      <c r="AB56" s="30" t="s">
        <v>501</v>
      </c>
      <c r="AC56" s="30"/>
      <c r="AD56" s="28">
        <f t="shared" si="8"/>
        <v>0</v>
      </c>
      <c r="AE56" s="29">
        <v>87</v>
      </c>
      <c r="AF56" s="30">
        <v>16</v>
      </c>
      <c r="AG56" s="67">
        <v>71</v>
      </c>
      <c r="AH56" s="30">
        <v>14</v>
      </c>
      <c r="AI56" s="28">
        <f t="shared" si="9"/>
        <v>14</v>
      </c>
      <c r="AJ56" s="29">
        <v>94</v>
      </c>
      <c r="AK56" s="30">
        <v>14</v>
      </c>
      <c r="AL56" s="30">
        <v>80</v>
      </c>
      <c r="AM56" s="30">
        <v>1</v>
      </c>
      <c r="AN56" s="28">
        <f t="shared" si="10"/>
        <v>15</v>
      </c>
      <c r="AP56" s="121">
        <f t="shared" si="6"/>
        <v>17</v>
      </c>
    </row>
    <row r="57" spans="1:42" ht="19.5" customHeight="1">
      <c r="A57" s="120">
        <f t="shared" si="14"/>
        <v>50</v>
      </c>
      <c r="B57" s="142" t="s">
        <v>124</v>
      </c>
      <c r="C57" s="142" t="s">
        <v>125</v>
      </c>
      <c r="D57" s="142" t="s">
        <v>6</v>
      </c>
      <c r="E57" s="132"/>
      <c r="F57" s="96"/>
      <c r="G57" s="97"/>
      <c r="H57" s="97"/>
      <c r="I57" s="97"/>
      <c r="J57" s="98"/>
      <c r="K57" s="96"/>
      <c r="L57" s="97"/>
      <c r="M57" s="97"/>
      <c r="N57" s="97"/>
      <c r="O57" s="98">
        <f t="shared" si="11"/>
        <v>0</v>
      </c>
      <c r="P57" s="96"/>
      <c r="Q57" s="97"/>
      <c r="R57" s="97"/>
      <c r="S57" s="97"/>
      <c r="T57" s="98">
        <f t="shared" si="12"/>
        <v>0</v>
      </c>
      <c r="U57" s="29">
        <v>103</v>
      </c>
      <c r="V57" s="30" t="s">
        <v>501</v>
      </c>
      <c r="W57" s="30" t="s">
        <v>501</v>
      </c>
      <c r="X57" s="30"/>
      <c r="Y57" s="98">
        <f t="shared" si="13"/>
        <v>0</v>
      </c>
      <c r="Z57" s="29">
        <v>111</v>
      </c>
      <c r="AA57" s="30" t="s">
        <v>501</v>
      </c>
      <c r="AB57" s="30" t="s">
        <v>501</v>
      </c>
      <c r="AC57" s="30"/>
      <c r="AD57" s="28">
        <f t="shared" si="8"/>
        <v>0</v>
      </c>
      <c r="AE57" s="29">
        <v>102</v>
      </c>
      <c r="AF57" s="30">
        <v>23</v>
      </c>
      <c r="AG57" s="30">
        <v>79</v>
      </c>
      <c r="AH57" s="30">
        <v>1</v>
      </c>
      <c r="AI57" s="28">
        <f t="shared" si="9"/>
        <v>1</v>
      </c>
      <c r="AJ57" s="29">
        <v>99</v>
      </c>
      <c r="AK57" s="30">
        <v>23</v>
      </c>
      <c r="AL57" s="30">
        <v>76</v>
      </c>
      <c r="AM57" s="30">
        <v>2</v>
      </c>
      <c r="AN57" s="28">
        <f t="shared" si="10"/>
        <v>3</v>
      </c>
      <c r="AP57" s="121">
        <f t="shared" si="6"/>
        <v>25</v>
      </c>
    </row>
    <row r="58" spans="1:42" ht="19.5" customHeight="1">
      <c r="A58" s="120">
        <f t="shared" si="14"/>
        <v>51</v>
      </c>
      <c r="B58" s="141" t="s">
        <v>514</v>
      </c>
      <c r="C58" s="141" t="s">
        <v>515</v>
      </c>
      <c r="D58" s="141" t="s">
        <v>516</v>
      </c>
      <c r="E58" s="132"/>
      <c r="F58" s="96"/>
      <c r="G58" s="97"/>
      <c r="H58" s="97"/>
      <c r="I58" s="97"/>
      <c r="J58" s="98"/>
      <c r="K58" s="96"/>
      <c r="L58" s="97"/>
      <c r="M58" s="97"/>
      <c r="N58" s="97"/>
      <c r="O58" s="98">
        <f t="shared" si="11"/>
        <v>0</v>
      </c>
      <c r="P58" s="96"/>
      <c r="Q58" s="97"/>
      <c r="R58" s="97"/>
      <c r="S58" s="97"/>
      <c r="T58" s="98">
        <f t="shared" si="12"/>
        <v>0</v>
      </c>
      <c r="U58" s="29"/>
      <c r="V58" s="30"/>
      <c r="W58" s="30"/>
      <c r="X58" s="30"/>
      <c r="Y58" s="98">
        <f t="shared" si="13"/>
        <v>0</v>
      </c>
      <c r="Z58" s="29"/>
      <c r="AA58" s="30"/>
      <c r="AB58" s="30"/>
      <c r="AC58" s="30"/>
      <c r="AD58" s="28">
        <f t="shared" si="8"/>
        <v>0</v>
      </c>
      <c r="AE58" s="29">
        <v>106</v>
      </c>
      <c r="AF58" s="30" t="s">
        <v>501</v>
      </c>
      <c r="AG58" s="30" t="s">
        <v>501</v>
      </c>
      <c r="AH58" s="30"/>
      <c r="AI58" s="28">
        <f t="shared" si="9"/>
        <v>0</v>
      </c>
      <c r="AJ58" s="29"/>
      <c r="AK58" s="30"/>
      <c r="AL58" s="30"/>
      <c r="AM58" s="30"/>
      <c r="AN58" s="28">
        <f t="shared" si="10"/>
        <v>0</v>
      </c>
      <c r="AP58" s="121">
        <f t="shared" si="6"/>
        <v>27</v>
      </c>
    </row>
    <row r="59" spans="1:42" ht="19.5" customHeight="1">
      <c r="A59" s="120">
        <f t="shared" si="14"/>
        <v>52</v>
      </c>
      <c r="B59" s="141" t="s">
        <v>517</v>
      </c>
      <c r="C59" s="141" t="s">
        <v>518</v>
      </c>
      <c r="D59" s="141" t="s">
        <v>519</v>
      </c>
      <c r="E59" s="132"/>
      <c r="F59" s="96"/>
      <c r="G59" s="97"/>
      <c r="H59" s="97"/>
      <c r="I59" s="97"/>
      <c r="J59" s="98"/>
      <c r="K59" s="96"/>
      <c r="L59" s="97"/>
      <c r="M59" s="97"/>
      <c r="N59" s="97"/>
      <c r="O59" s="98">
        <f t="shared" si="11"/>
        <v>0</v>
      </c>
      <c r="P59" s="96"/>
      <c r="Q59" s="97"/>
      <c r="R59" s="97"/>
      <c r="S59" s="97"/>
      <c r="T59" s="98">
        <f t="shared" si="12"/>
        <v>0</v>
      </c>
      <c r="U59" s="29"/>
      <c r="V59" s="30"/>
      <c r="W59" s="30"/>
      <c r="X59" s="30"/>
      <c r="Y59" s="98">
        <f t="shared" si="13"/>
        <v>0</v>
      </c>
      <c r="Z59" s="29"/>
      <c r="AA59" s="30"/>
      <c r="AB59" s="30"/>
      <c r="AC59" s="30"/>
      <c r="AD59" s="28">
        <f t="shared" si="8"/>
        <v>0</v>
      </c>
      <c r="AE59" s="29">
        <v>116</v>
      </c>
      <c r="AF59" s="30" t="s">
        <v>501</v>
      </c>
      <c r="AG59" s="30" t="s">
        <v>501</v>
      </c>
      <c r="AH59" s="30"/>
      <c r="AI59" s="28">
        <f t="shared" si="9"/>
        <v>0</v>
      </c>
      <c r="AJ59" s="29"/>
      <c r="AK59" s="30"/>
      <c r="AL59" s="30"/>
      <c r="AM59" s="30"/>
      <c r="AN59" s="28">
        <f t="shared" si="10"/>
        <v>0</v>
      </c>
      <c r="AP59" s="121">
        <f t="shared" si="6"/>
        <v>35</v>
      </c>
    </row>
    <row r="60" spans="1:42" ht="19.5" customHeight="1">
      <c r="A60" s="120">
        <v>53</v>
      </c>
      <c r="B60" s="141" t="s">
        <v>520</v>
      </c>
      <c r="C60" s="141" t="s">
        <v>521</v>
      </c>
      <c r="D60" s="141" t="s">
        <v>522</v>
      </c>
      <c r="E60" s="132"/>
      <c r="F60" s="96"/>
      <c r="G60" s="97"/>
      <c r="H60" s="97"/>
      <c r="I60" s="97"/>
      <c r="J60" s="98"/>
      <c r="K60" s="143"/>
      <c r="L60" s="97"/>
      <c r="M60" s="97"/>
      <c r="N60" s="97"/>
      <c r="O60" s="144"/>
      <c r="P60" s="96"/>
      <c r="Q60" s="97"/>
      <c r="R60" s="97"/>
      <c r="S60" s="97"/>
      <c r="T60" s="98"/>
      <c r="U60" s="145"/>
      <c r="V60" s="30"/>
      <c r="W60" s="30"/>
      <c r="X60" s="30"/>
      <c r="Y60" s="144"/>
      <c r="Z60" s="29"/>
      <c r="AA60" s="30"/>
      <c r="AB60" s="30"/>
      <c r="AC60" s="30"/>
      <c r="AD60" s="28"/>
      <c r="AE60" s="145"/>
      <c r="AF60" s="30"/>
      <c r="AG60" s="30"/>
      <c r="AH60" s="30"/>
      <c r="AI60" s="146"/>
      <c r="AJ60" s="29">
        <v>96</v>
      </c>
      <c r="AK60" s="30" t="s">
        <v>501</v>
      </c>
      <c r="AL60" s="30" t="s">
        <v>501</v>
      </c>
      <c r="AM60" s="30"/>
      <c r="AN60" s="28">
        <v>0</v>
      </c>
      <c r="AP60" s="121">
        <f t="shared" si="6"/>
        <v>19</v>
      </c>
    </row>
    <row r="61" spans="1:42" s="19" customFormat="1" ht="18.75" customHeight="1">
      <c r="A61" s="120"/>
      <c r="B61" s="134"/>
      <c r="C61" s="134"/>
      <c r="D61" s="134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P61" s="121" t="e">
        <f t="shared" si="6"/>
        <v>#DIV/0!</v>
      </c>
    </row>
    <row r="62" spans="1:42" s="19" customFormat="1" ht="18.75" customHeight="1">
      <c r="A62" s="120"/>
      <c r="B62" s="147" t="s">
        <v>523</v>
      </c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P62" s="121" t="e">
        <f t="shared" si="6"/>
        <v>#DIV/0!</v>
      </c>
    </row>
    <row r="63" spans="1:42" s="19" customFormat="1" ht="18.75" customHeight="1">
      <c r="A63" s="120"/>
      <c r="B63" s="122" t="s">
        <v>133</v>
      </c>
      <c r="C63" s="122" t="s">
        <v>134</v>
      </c>
      <c r="D63" s="122" t="s">
        <v>135</v>
      </c>
      <c r="F63" s="29"/>
      <c r="G63" s="30"/>
      <c r="H63" s="30"/>
      <c r="I63" s="30"/>
      <c r="J63" s="95"/>
      <c r="K63" s="29">
        <v>72</v>
      </c>
      <c r="L63" s="30" t="s">
        <v>501</v>
      </c>
      <c r="M63" s="30" t="s">
        <v>501</v>
      </c>
      <c r="N63" s="30" t="s">
        <v>501</v>
      </c>
      <c r="O63" s="95" t="s">
        <v>501</v>
      </c>
      <c r="P63" s="29"/>
      <c r="Q63" s="30"/>
      <c r="R63" s="30"/>
      <c r="S63" s="30"/>
      <c r="T63" s="95"/>
      <c r="U63" s="29"/>
      <c r="V63" s="30"/>
      <c r="W63" s="30"/>
      <c r="X63" s="30"/>
      <c r="Y63" s="95"/>
      <c r="Z63" s="29"/>
      <c r="AA63" s="30"/>
      <c r="AB63" s="30"/>
      <c r="AC63" s="30"/>
      <c r="AD63" s="95"/>
      <c r="AE63" s="29"/>
      <c r="AF63" s="30"/>
      <c r="AG63" s="30"/>
      <c r="AH63" s="30"/>
      <c r="AI63" s="95"/>
      <c r="AJ63" s="29"/>
      <c r="AK63" s="30"/>
      <c r="AL63" s="30"/>
      <c r="AM63" s="30"/>
      <c r="AN63" s="95"/>
      <c r="AP63" s="121">
        <f t="shared" si="6"/>
        <v>0</v>
      </c>
    </row>
    <row r="64" spans="1:42" s="19" customFormat="1" ht="18.75" customHeight="1">
      <c r="A64" s="120"/>
      <c r="B64" s="122" t="s">
        <v>524</v>
      </c>
      <c r="C64" s="122" t="s">
        <v>45</v>
      </c>
      <c r="D64" s="122" t="s">
        <v>525</v>
      </c>
      <c r="F64" s="29"/>
      <c r="G64" s="30"/>
      <c r="H64" s="30"/>
      <c r="I64" s="30"/>
      <c r="J64" s="95"/>
      <c r="K64" s="29">
        <v>94</v>
      </c>
      <c r="L64" s="30" t="s">
        <v>501</v>
      </c>
      <c r="M64" s="30" t="s">
        <v>501</v>
      </c>
      <c r="N64" s="30" t="s">
        <v>501</v>
      </c>
      <c r="O64" s="95" t="s">
        <v>501</v>
      </c>
      <c r="P64" s="29"/>
      <c r="Q64" s="30"/>
      <c r="R64" s="30"/>
      <c r="S64" s="30"/>
      <c r="T64" s="95"/>
      <c r="U64" s="29"/>
      <c r="V64" s="30"/>
      <c r="W64" s="30"/>
      <c r="X64" s="30"/>
      <c r="Y64" s="95"/>
      <c r="Z64" s="29"/>
      <c r="AA64" s="30"/>
      <c r="AB64" s="30"/>
      <c r="AC64" s="30"/>
      <c r="AD64" s="95"/>
      <c r="AE64" s="29"/>
      <c r="AF64" s="30"/>
      <c r="AG64" s="30"/>
      <c r="AH64" s="30"/>
      <c r="AI64" s="95"/>
      <c r="AJ64" s="29"/>
      <c r="AK64" s="30"/>
      <c r="AL64" s="30"/>
      <c r="AM64" s="30"/>
      <c r="AN64" s="95"/>
      <c r="AP64" s="121">
        <f t="shared" si="6"/>
        <v>18</v>
      </c>
    </row>
    <row r="65" spans="1:42" s="121" customFormat="1" ht="18.75" customHeight="1">
      <c r="A65" s="120"/>
      <c r="B65" s="122" t="s">
        <v>136</v>
      </c>
      <c r="C65" s="122" t="s">
        <v>137</v>
      </c>
      <c r="D65" s="122" t="s">
        <v>526</v>
      </c>
      <c r="F65" s="26">
        <v>106</v>
      </c>
      <c r="G65" s="27" t="s">
        <v>501</v>
      </c>
      <c r="H65" s="27" t="s">
        <v>501</v>
      </c>
      <c r="I65" s="27" t="s">
        <v>501</v>
      </c>
      <c r="J65" s="28" t="s">
        <v>470</v>
      </c>
      <c r="K65" s="26"/>
      <c r="L65" s="27"/>
      <c r="M65" s="27"/>
      <c r="N65" s="27"/>
      <c r="O65" s="28"/>
      <c r="P65" s="26"/>
      <c r="Q65" s="27"/>
      <c r="R65" s="27"/>
      <c r="S65" s="27"/>
      <c r="T65" s="28"/>
      <c r="U65" s="26"/>
      <c r="V65" s="27"/>
      <c r="W65" s="27"/>
      <c r="X65" s="27"/>
      <c r="Y65" s="28"/>
      <c r="Z65" s="26"/>
      <c r="AA65" s="27"/>
      <c r="AB65" s="27"/>
      <c r="AC65" s="27"/>
      <c r="AD65" s="28"/>
      <c r="AE65" s="26"/>
      <c r="AF65" s="27"/>
      <c r="AG65" s="27"/>
      <c r="AH65" s="27"/>
      <c r="AI65" s="28"/>
      <c r="AJ65" s="26">
        <v>91</v>
      </c>
      <c r="AK65" s="27" t="s">
        <v>501</v>
      </c>
      <c r="AL65" s="27" t="s">
        <v>501</v>
      </c>
      <c r="AM65" s="27" t="s">
        <v>501</v>
      </c>
      <c r="AN65" s="28" t="s">
        <v>501</v>
      </c>
      <c r="AO65" s="19">
        <f>ROUND(((F65+AJ65)/2-72)*0.65,0)</f>
        <v>17</v>
      </c>
      <c r="AP65" s="121">
        <f t="shared" si="6"/>
        <v>21</v>
      </c>
    </row>
    <row r="66" spans="1:42" ht="18.75" customHeight="1">
      <c r="B66" s="122" t="s">
        <v>527</v>
      </c>
      <c r="C66" s="122" t="s">
        <v>117</v>
      </c>
      <c r="D66" s="122" t="s">
        <v>528</v>
      </c>
      <c r="F66" s="96"/>
      <c r="G66" s="97"/>
      <c r="H66" s="97"/>
      <c r="I66" s="97"/>
      <c r="J66" s="98"/>
      <c r="K66" s="96"/>
      <c r="L66" s="97"/>
      <c r="M66" s="97"/>
      <c r="N66" s="97"/>
      <c r="O66" s="98"/>
      <c r="P66" s="96">
        <v>99</v>
      </c>
      <c r="Q66" s="97" t="s">
        <v>501</v>
      </c>
      <c r="R66" s="97" t="s">
        <v>501</v>
      </c>
      <c r="S66" s="97" t="s">
        <v>501</v>
      </c>
      <c r="T66" s="98" t="s">
        <v>501</v>
      </c>
      <c r="U66" s="29"/>
      <c r="V66" s="30"/>
      <c r="W66" s="30"/>
      <c r="X66" s="30"/>
      <c r="Y66" s="98"/>
      <c r="Z66" s="29"/>
      <c r="AA66" s="30"/>
      <c r="AB66" s="30"/>
      <c r="AC66" s="30"/>
      <c r="AD66" s="95"/>
      <c r="AE66" s="29"/>
      <c r="AF66" s="30"/>
      <c r="AG66" s="30"/>
      <c r="AH66" s="30"/>
      <c r="AI66" s="95"/>
      <c r="AJ66" s="29"/>
      <c r="AK66" s="30"/>
      <c r="AL66" s="30"/>
      <c r="AM66" s="30"/>
      <c r="AN66" s="95"/>
      <c r="AP66" s="121">
        <f t="shared" si="6"/>
        <v>22</v>
      </c>
    </row>
    <row r="67" spans="1:42" ht="18.75" customHeight="1">
      <c r="B67" s="122" t="s">
        <v>527</v>
      </c>
      <c r="C67" s="122" t="s">
        <v>529</v>
      </c>
      <c r="D67" s="122" t="s">
        <v>528</v>
      </c>
      <c r="F67" s="96"/>
      <c r="G67" s="97"/>
      <c r="H67" s="97"/>
      <c r="I67" s="97"/>
      <c r="J67" s="98"/>
      <c r="K67" s="96"/>
      <c r="L67" s="97"/>
      <c r="M67" s="97"/>
      <c r="N67" s="97"/>
      <c r="O67" s="98"/>
      <c r="P67" s="96">
        <v>86</v>
      </c>
      <c r="Q67" s="97" t="s">
        <v>501</v>
      </c>
      <c r="R67" s="97" t="s">
        <v>501</v>
      </c>
      <c r="S67" s="97" t="s">
        <v>501</v>
      </c>
      <c r="T67" s="98" t="s">
        <v>501</v>
      </c>
      <c r="U67" s="29"/>
      <c r="V67" s="30"/>
      <c r="W67" s="30"/>
      <c r="X67" s="30"/>
      <c r="Y67" s="98"/>
      <c r="Z67" s="29"/>
      <c r="AA67" s="30"/>
      <c r="AB67" s="30"/>
      <c r="AC67" s="30"/>
      <c r="AD67" s="95"/>
      <c r="AE67" s="29"/>
      <c r="AF67" s="30"/>
      <c r="AG67" s="30"/>
      <c r="AH67" s="30"/>
      <c r="AI67" s="95"/>
      <c r="AJ67" s="29"/>
      <c r="AK67" s="30"/>
      <c r="AL67" s="30"/>
      <c r="AM67" s="30"/>
      <c r="AN67" s="95"/>
      <c r="AP67" s="121">
        <f t="shared" si="6"/>
        <v>11</v>
      </c>
    </row>
    <row r="68" spans="1:42" ht="18.75" customHeight="1">
      <c r="B68" s="122" t="s">
        <v>139</v>
      </c>
      <c r="C68" s="122" t="s">
        <v>140</v>
      </c>
      <c r="D68" s="122" t="s">
        <v>43</v>
      </c>
      <c r="F68" s="96"/>
      <c r="G68" s="97"/>
      <c r="H68" s="97"/>
      <c r="I68" s="97"/>
      <c r="J68" s="98"/>
      <c r="K68" s="96"/>
      <c r="L68" s="97"/>
      <c r="M68" s="97"/>
      <c r="N68" s="97"/>
      <c r="O68" s="98"/>
      <c r="P68" s="96">
        <v>113</v>
      </c>
      <c r="Q68" s="97" t="s">
        <v>501</v>
      </c>
      <c r="R68" s="97" t="s">
        <v>501</v>
      </c>
      <c r="S68" s="97" t="s">
        <v>501</v>
      </c>
      <c r="T68" s="98" t="s">
        <v>501</v>
      </c>
      <c r="U68" s="29"/>
      <c r="V68" s="30"/>
      <c r="W68" s="30"/>
      <c r="X68" s="30"/>
      <c r="Y68" s="98"/>
      <c r="Z68" s="29"/>
      <c r="AA68" s="30"/>
      <c r="AB68" s="30"/>
      <c r="AC68" s="30"/>
      <c r="AD68" s="95"/>
      <c r="AE68" s="29"/>
      <c r="AF68" s="30"/>
      <c r="AG68" s="30"/>
      <c r="AH68" s="30"/>
      <c r="AI68" s="95"/>
      <c r="AJ68" s="29"/>
      <c r="AK68" s="30"/>
      <c r="AL68" s="30"/>
      <c r="AM68" s="30"/>
      <c r="AN68" s="95"/>
      <c r="AP68" s="121">
        <f t="shared" si="6"/>
        <v>33</v>
      </c>
    </row>
    <row r="69" spans="1:42" ht="18.75" customHeight="1">
      <c r="B69" s="148" t="s">
        <v>141</v>
      </c>
      <c r="C69" s="148" t="s">
        <v>142</v>
      </c>
      <c r="D69" s="148" t="s">
        <v>143</v>
      </c>
      <c r="F69" s="96"/>
      <c r="G69" s="97"/>
      <c r="H69" s="97"/>
      <c r="I69" s="97"/>
      <c r="J69" s="98"/>
      <c r="K69" s="96"/>
      <c r="L69" s="97"/>
      <c r="M69" s="97"/>
      <c r="N69" s="97"/>
      <c r="O69" s="98"/>
      <c r="P69" s="96"/>
      <c r="Q69" s="97"/>
      <c r="R69" s="97"/>
      <c r="S69" s="97"/>
      <c r="T69" s="98"/>
      <c r="U69" s="29"/>
      <c r="V69" s="30"/>
      <c r="W69" s="30"/>
      <c r="X69" s="30"/>
      <c r="Y69" s="98"/>
      <c r="Z69" s="29">
        <v>84</v>
      </c>
      <c r="AA69" s="30" t="s">
        <v>501</v>
      </c>
      <c r="AB69" s="30" t="s">
        <v>501</v>
      </c>
      <c r="AC69" s="30" t="s">
        <v>501</v>
      </c>
      <c r="AD69" s="95" t="s">
        <v>501</v>
      </c>
      <c r="AE69" s="29">
        <v>87</v>
      </c>
      <c r="AF69" s="30" t="s">
        <v>501</v>
      </c>
      <c r="AG69" s="30" t="s">
        <v>501</v>
      </c>
      <c r="AH69" s="30" t="s">
        <v>501</v>
      </c>
      <c r="AI69" s="95" t="s">
        <v>501</v>
      </c>
      <c r="AJ69" s="29"/>
      <c r="AK69" s="30"/>
      <c r="AL69" s="30"/>
      <c r="AM69" s="30"/>
      <c r="AN69" s="95"/>
      <c r="AO69" s="19">
        <f>ROUND(((Z69+AE69)/2-72)*0.65,0)</f>
        <v>9</v>
      </c>
      <c r="AP69" s="121">
        <f t="shared" si="6"/>
        <v>11</v>
      </c>
    </row>
    <row r="70" spans="1:42" ht="18.75" customHeight="1">
      <c r="B70" s="148" t="s">
        <v>144</v>
      </c>
      <c r="C70" s="148" t="s">
        <v>145</v>
      </c>
      <c r="D70" s="148" t="s">
        <v>146</v>
      </c>
      <c r="F70" s="96"/>
      <c r="G70" s="97"/>
      <c r="H70" s="97"/>
      <c r="I70" s="97"/>
      <c r="J70" s="98"/>
      <c r="K70" s="96"/>
      <c r="L70" s="97"/>
      <c r="M70" s="97"/>
      <c r="N70" s="97"/>
      <c r="O70" s="98"/>
      <c r="P70" s="96"/>
      <c r="Q70" s="97"/>
      <c r="R70" s="97"/>
      <c r="S70" s="97"/>
      <c r="T70" s="98"/>
      <c r="U70" s="29"/>
      <c r="V70" s="30"/>
      <c r="W70" s="30"/>
      <c r="X70" s="30"/>
      <c r="Y70" s="98"/>
      <c r="Z70" s="29">
        <v>104</v>
      </c>
      <c r="AA70" s="30" t="s">
        <v>501</v>
      </c>
      <c r="AB70" s="30" t="s">
        <v>501</v>
      </c>
      <c r="AC70" s="30" t="s">
        <v>501</v>
      </c>
      <c r="AD70" s="95" t="s">
        <v>501</v>
      </c>
      <c r="AE70" s="29">
        <v>100</v>
      </c>
      <c r="AF70" s="30" t="s">
        <v>501</v>
      </c>
      <c r="AG70" s="30" t="s">
        <v>501</v>
      </c>
      <c r="AH70" s="30" t="s">
        <v>501</v>
      </c>
      <c r="AI70" s="95" t="s">
        <v>501</v>
      </c>
      <c r="AJ70" s="29">
        <v>107</v>
      </c>
      <c r="AK70" s="30" t="s">
        <v>501</v>
      </c>
      <c r="AL70" s="30" t="s">
        <v>501</v>
      </c>
      <c r="AM70" s="30" t="s">
        <v>501</v>
      </c>
      <c r="AN70" s="95" t="s">
        <v>501</v>
      </c>
      <c r="AO70" s="19">
        <f>ROUND(((Z70+AE70)/2-72)*0.65,0)</f>
        <v>20</v>
      </c>
      <c r="AP70" s="121">
        <f t="shared" si="6"/>
        <v>25</v>
      </c>
    </row>
    <row r="71" spans="1:42" ht="18.75" customHeight="1">
      <c r="B71" s="148" t="s">
        <v>530</v>
      </c>
      <c r="C71" s="148" t="s">
        <v>531</v>
      </c>
      <c r="D71" s="148" t="s">
        <v>532</v>
      </c>
      <c r="F71" s="96"/>
      <c r="G71" s="97"/>
      <c r="H71" s="97"/>
      <c r="I71" s="97"/>
      <c r="J71" s="98"/>
      <c r="K71" s="96"/>
      <c r="L71" s="97"/>
      <c r="M71" s="97"/>
      <c r="N71" s="97"/>
      <c r="O71" s="98"/>
      <c r="P71" s="96"/>
      <c r="Q71" s="97"/>
      <c r="R71" s="97"/>
      <c r="S71" s="97"/>
      <c r="T71" s="98"/>
      <c r="U71" s="29"/>
      <c r="V71" s="30"/>
      <c r="W71" s="30"/>
      <c r="X71" s="30"/>
      <c r="Y71" s="98"/>
      <c r="Z71" s="29">
        <v>119</v>
      </c>
      <c r="AA71" s="30" t="s">
        <v>501</v>
      </c>
      <c r="AB71" s="30" t="s">
        <v>501</v>
      </c>
      <c r="AC71" s="30" t="s">
        <v>501</v>
      </c>
      <c r="AD71" s="95" t="s">
        <v>501</v>
      </c>
      <c r="AE71" s="29">
        <v>115</v>
      </c>
      <c r="AF71" s="30" t="s">
        <v>501</v>
      </c>
      <c r="AG71" s="30" t="s">
        <v>501</v>
      </c>
      <c r="AH71" s="30" t="s">
        <v>501</v>
      </c>
      <c r="AI71" s="95" t="s">
        <v>501</v>
      </c>
      <c r="AJ71" s="29"/>
      <c r="AK71" s="30"/>
      <c r="AL71" s="30"/>
      <c r="AM71" s="30"/>
      <c r="AN71" s="95"/>
      <c r="AO71" s="19">
        <f>ROUND(((Z71+AE71)/2-72)*0.65,0)</f>
        <v>29</v>
      </c>
      <c r="AP71" s="121">
        <f t="shared" ref="AP71:AP76" si="15">ROUND((AVERAGE(F71,K71,P71,U71,Z71,AE71,AJ71)-72)*0.8,0)</f>
        <v>36</v>
      </c>
    </row>
    <row r="72" spans="1:42" ht="18.75" customHeight="1">
      <c r="B72" s="148" t="s">
        <v>533</v>
      </c>
      <c r="C72" s="148" t="s">
        <v>534</v>
      </c>
      <c r="D72" s="148" t="s">
        <v>535</v>
      </c>
      <c r="F72" s="96"/>
      <c r="G72" s="97"/>
      <c r="H72" s="97"/>
      <c r="I72" s="97"/>
      <c r="J72" s="98"/>
      <c r="K72" s="96"/>
      <c r="L72" s="97"/>
      <c r="M72" s="97"/>
      <c r="N72" s="97"/>
      <c r="O72" s="98"/>
      <c r="P72" s="96"/>
      <c r="Q72" s="97"/>
      <c r="R72" s="97"/>
      <c r="S72" s="97"/>
      <c r="T72" s="98"/>
      <c r="U72" s="29"/>
      <c r="V72" s="30"/>
      <c r="W72" s="30"/>
      <c r="X72" s="30"/>
      <c r="Y72" s="98"/>
      <c r="Z72" s="29"/>
      <c r="AA72" s="30"/>
      <c r="AB72" s="30"/>
      <c r="AC72" s="30"/>
      <c r="AD72" s="95"/>
      <c r="AE72" s="29">
        <v>87</v>
      </c>
      <c r="AF72" s="30" t="s">
        <v>501</v>
      </c>
      <c r="AG72" s="30" t="s">
        <v>501</v>
      </c>
      <c r="AH72" s="30" t="s">
        <v>501</v>
      </c>
      <c r="AI72" s="95" t="s">
        <v>501</v>
      </c>
      <c r="AJ72" s="29"/>
      <c r="AK72" s="30"/>
      <c r="AL72" s="30"/>
      <c r="AM72" s="30"/>
      <c r="AN72" s="95"/>
      <c r="AP72" s="121">
        <f t="shared" si="15"/>
        <v>12</v>
      </c>
    </row>
    <row r="73" spans="1:42" ht="18.75" customHeight="1">
      <c r="B73" s="148" t="s">
        <v>536</v>
      </c>
      <c r="C73" s="148" t="s">
        <v>537</v>
      </c>
      <c r="D73" s="148" t="s">
        <v>538</v>
      </c>
      <c r="F73" s="96"/>
      <c r="G73" s="97"/>
      <c r="H73" s="97"/>
      <c r="I73" s="97"/>
      <c r="J73" s="98"/>
      <c r="K73" s="96"/>
      <c r="L73" s="97"/>
      <c r="M73" s="97"/>
      <c r="N73" s="97"/>
      <c r="O73" s="98"/>
      <c r="P73" s="96"/>
      <c r="Q73" s="97"/>
      <c r="R73" s="97"/>
      <c r="S73" s="97"/>
      <c r="T73" s="98"/>
      <c r="U73" s="29"/>
      <c r="V73" s="30"/>
      <c r="W73" s="30"/>
      <c r="X73" s="30"/>
      <c r="Y73" s="98"/>
      <c r="Z73" s="29"/>
      <c r="AA73" s="30"/>
      <c r="AB73" s="30"/>
      <c r="AC73" s="30"/>
      <c r="AD73" s="95"/>
      <c r="AE73" s="29">
        <v>97</v>
      </c>
      <c r="AF73" s="30" t="s">
        <v>501</v>
      </c>
      <c r="AG73" s="30" t="s">
        <v>501</v>
      </c>
      <c r="AH73" s="30" t="s">
        <v>501</v>
      </c>
      <c r="AI73" s="95" t="s">
        <v>501</v>
      </c>
      <c r="AJ73" s="29">
        <v>101</v>
      </c>
      <c r="AK73" s="30" t="s">
        <v>501</v>
      </c>
      <c r="AL73" s="30" t="s">
        <v>501</v>
      </c>
      <c r="AM73" s="30" t="s">
        <v>501</v>
      </c>
      <c r="AN73" s="95" t="s">
        <v>501</v>
      </c>
      <c r="AO73" s="19">
        <f>ROUND(((AE73+AJ73)/2-72)*0.65,0)</f>
        <v>18</v>
      </c>
      <c r="AP73" s="121">
        <f t="shared" si="15"/>
        <v>22</v>
      </c>
    </row>
    <row r="74" spans="1:42" ht="18.75" customHeight="1">
      <c r="B74" s="148" t="s">
        <v>539</v>
      </c>
      <c r="C74" s="148" t="s">
        <v>540</v>
      </c>
      <c r="D74" s="148" t="s">
        <v>541</v>
      </c>
      <c r="F74" s="96"/>
      <c r="G74" s="97"/>
      <c r="H74" s="97"/>
      <c r="I74" s="97"/>
      <c r="J74" s="98"/>
      <c r="K74" s="96"/>
      <c r="L74" s="97"/>
      <c r="M74" s="97"/>
      <c r="N74" s="97"/>
      <c r="O74" s="98"/>
      <c r="P74" s="96"/>
      <c r="Q74" s="97"/>
      <c r="R74" s="97"/>
      <c r="S74" s="97"/>
      <c r="T74" s="98"/>
      <c r="U74" s="29"/>
      <c r="V74" s="30"/>
      <c r="W74" s="30"/>
      <c r="X74" s="30"/>
      <c r="Y74" s="98"/>
      <c r="Z74" s="29"/>
      <c r="AA74" s="30"/>
      <c r="AB74" s="30"/>
      <c r="AC74" s="30"/>
      <c r="AD74" s="95"/>
      <c r="AE74" s="29">
        <v>109</v>
      </c>
      <c r="AF74" s="30" t="s">
        <v>501</v>
      </c>
      <c r="AG74" s="30" t="s">
        <v>501</v>
      </c>
      <c r="AH74" s="30" t="s">
        <v>501</v>
      </c>
      <c r="AI74" s="95" t="s">
        <v>501</v>
      </c>
      <c r="AJ74" s="29">
        <v>109</v>
      </c>
      <c r="AK74" s="30" t="s">
        <v>501</v>
      </c>
      <c r="AL74" s="30" t="s">
        <v>501</v>
      </c>
      <c r="AM74" s="30" t="s">
        <v>501</v>
      </c>
      <c r="AN74" s="95" t="s">
        <v>501</v>
      </c>
      <c r="AO74" s="19">
        <f>ROUND(((AE74+AJ74)/2-72)*0.65,0)</f>
        <v>24</v>
      </c>
      <c r="AP74" s="121">
        <f t="shared" si="15"/>
        <v>30</v>
      </c>
    </row>
    <row r="75" spans="1:42" ht="18.75" customHeight="1">
      <c r="B75" s="148" t="s">
        <v>542</v>
      </c>
      <c r="C75" s="148" t="s">
        <v>543</v>
      </c>
      <c r="D75" s="148" t="s">
        <v>544</v>
      </c>
      <c r="F75" s="96">
        <v>85</v>
      </c>
      <c r="G75" s="97" t="s">
        <v>501</v>
      </c>
      <c r="H75" s="97" t="s">
        <v>501</v>
      </c>
      <c r="I75" s="97" t="s">
        <v>501</v>
      </c>
      <c r="J75" s="98" t="s">
        <v>470</v>
      </c>
      <c r="K75" s="96"/>
      <c r="L75" s="97"/>
      <c r="M75" s="97"/>
      <c r="N75" s="97"/>
      <c r="O75" s="98"/>
      <c r="P75" s="96"/>
      <c r="Q75" s="97"/>
      <c r="R75" s="97"/>
      <c r="S75" s="97"/>
      <c r="T75" s="98"/>
      <c r="U75" s="29"/>
      <c r="V75" s="30"/>
      <c r="W75" s="30"/>
      <c r="X75" s="30"/>
      <c r="Y75" s="98"/>
      <c r="Z75" s="29"/>
      <c r="AA75" s="30"/>
      <c r="AB75" s="30"/>
      <c r="AC75" s="30"/>
      <c r="AD75" s="95"/>
      <c r="AE75" s="29"/>
      <c r="AF75" s="30"/>
      <c r="AG75" s="30"/>
      <c r="AH75" s="30"/>
      <c r="AI75" s="95"/>
      <c r="AJ75" s="29"/>
      <c r="AK75" s="30"/>
      <c r="AL75" s="30"/>
      <c r="AM75" s="30"/>
      <c r="AN75" s="95"/>
      <c r="AP75" s="121">
        <f t="shared" si="15"/>
        <v>10</v>
      </c>
    </row>
    <row r="76" spans="1:42" ht="19.5" customHeight="1">
      <c r="B76" s="148" t="s">
        <v>545</v>
      </c>
      <c r="C76" s="148" t="s">
        <v>546</v>
      </c>
      <c r="D76" s="148" t="s">
        <v>547</v>
      </c>
      <c r="F76" s="96"/>
      <c r="G76" s="97"/>
      <c r="H76" s="97"/>
      <c r="I76" s="97"/>
      <c r="J76" s="98"/>
      <c r="K76" s="96"/>
      <c r="L76" s="97"/>
      <c r="M76" s="97"/>
      <c r="N76" s="97"/>
      <c r="O76" s="98"/>
      <c r="P76" s="96"/>
      <c r="Q76" s="97"/>
      <c r="R76" s="97"/>
      <c r="S76" s="97"/>
      <c r="T76" s="98"/>
      <c r="U76" s="29"/>
      <c r="V76" s="30"/>
      <c r="W76" s="30"/>
      <c r="X76" s="30"/>
      <c r="Y76" s="98"/>
      <c r="Z76" s="29"/>
      <c r="AA76" s="30"/>
      <c r="AB76" s="30"/>
      <c r="AC76" s="30"/>
      <c r="AD76" s="95"/>
      <c r="AE76" s="29"/>
      <c r="AF76" s="30"/>
      <c r="AG76" s="30"/>
      <c r="AH76" s="30"/>
      <c r="AI76" s="95"/>
      <c r="AJ76" s="29">
        <v>129</v>
      </c>
      <c r="AK76" s="30" t="s">
        <v>501</v>
      </c>
      <c r="AL76" s="30" t="s">
        <v>501</v>
      </c>
      <c r="AM76" s="30" t="s">
        <v>501</v>
      </c>
      <c r="AN76" s="95" t="s">
        <v>501</v>
      </c>
      <c r="AP76" s="121">
        <f t="shared" si="15"/>
        <v>46</v>
      </c>
    </row>
  </sheetData>
  <mergeCells count="11">
    <mergeCell ref="F4:J4"/>
    <mergeCell ref="A1:D1"/>
    <mergeCell ref="B4:B5"/>
    <mergeCell ref="C4:C5"/>
    <mergeCell ref="D4:D5"/>
    <mergeCell ref="K4:O4"/>
    <mergeCell ref="AJ4:AN4"/>
    <mergeCell ref="P4:T4"/>
    <mergeCell ref="U4:Y4"/>
    <mergeCell ref="Z4:AD4"/>
    <mergeCell ref="AE4:AI4"/>
  </mergeCells>
  <phoneticPr fontId="2"/>
  <pageMargins left="0.7" right="0.7" top="0.75" bottom="0.75" header="0.3" footer="0.3"/>
  <pageSetup paperSize="9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E14" sqref="E14"/>
    </sheetView>
  </sheetViews>
  <sheetFormatPr defaultRowHeight="15"/>
  <cols>
    <col min="1" max="1" width="7.140625" customWidth="1"/>
    <col min="2" max="2" width="22.5703125" customWidth="1"/>
  </cols>
  <sheetData>
    <row r="2" spans="1:3" ht="15" customHeight="1">
      <c r="A2" s="228" t="s">
        <v>715</v>
      </c>
      <c r="B2" s="228" t="s">
        <v>716</v>
      </c>
      <c r="C2" s="228" t="s">
        <v>717</v>
      </c>
    </row>
    <row r="3" spans="1:3">
      <c r="A3" s="229" t="s">
        <v>723</v>
      </c>
      <c r="B3" s="224" t="s">
        <v>719</v>
      </c>
      <c r="C3" s="27">
        <v>54</v>
      </c>
    </row>
    <row r="4" spans="1:3">
      <c r="A4" s="227">
        <v>2</v>
      </c>
      <c r="B4" s="225" t="s">
        <v>718</v>
      </c>
      <c r="C4" s="27">
        <v>53</v>
      </c>
    </row>
    <row r="5" spans="1:3">
      <c r="A5" s="227">
        <v>3</v>
      </c>
      <c r="B5" s="226" t="s">
        <v>720</v>
      </c>
      <c r="C5" s="27">
        <v>52</v>
      </c>
    </row>
    <row r="6" spans="1:3">
      <c r="A6" s="227">
        <v>4</v>
      </c>
      <c r="B6" s="226" t="s">
        <v>721</v>
      </c>
      <c r="C6" s="27">
        <v>48</v>
      </c>
    </row>
    <row r="7" spans="1:3">
      <c r="A7" s="227">
        <v>5</v>
      </c>
      <c r="B7" s="225" t="s">
        <v>722</v>
      </c>
      <c r="C7" s="27">
        <v>44</v>
      </c>
    </row>
  </sheetData>
  <phoneticPr fontId="85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8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85" zoomScaleNormal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27" sqref="J27"/>
    </sheetView>
  </sheetViews>
  <sheetFormatPr defaultRowHeight="15"/>
  <cols>
    <col min="1" max="1" width="6.7109375" style="153" customWidth="1"/>
    <col min="2" max="2" width="8.5703125" style="183" bestFit="1" customWidth="1"/>
    <col min="3" max="3" width="4.7109375" style="183" customWidth="1"/>
    <col min="4" max="5" width="12.7109375" style="183" customWidth="1"/>
    <col min="6" max="6" width="47.140625" style="183" bestFit="1" customWidth="1"/>
    <col min="7" max="8" width="7.7109375" style="183" customWidth="1"/>
    <col min="9" max="9" width="7.7109375" style="153" customWidth="1"/>
    <col min="10" max="10" width="8.28515625" style="153" customWidth="1"/>
    <col min="11" max="11" width="7.7109375" style="183" customWidth="1"/>
    <col min="12" max="14" width="8.28515625" style="153" customWidth="1"/>
    <col min="15" max="15" width="10.7109375" style="153" customWidth="1"/>
    <col min="16" max="19" width="10.7109375" style="153" bestFit="1" customWidth="1"/>
    <col min="20" max="16384" width="9.140625" style="153"/>
  </cols>
  <sheetData>
    <row r="1" spans="1:20" ht="18.75">
      <c r="A1" s="166" t="s">
        <v>734</v>
      </c>
      <c r="B1" s="236"/>
      <c r="C1" s="236"/>
      <c r="D1" s="236"/>
      <c r="E1" s="236"/>
      <c r="J1" s="258"/>
    </row>
    <row r="2" spans="1:20" ht="15" customHeight="1">
      <c r="A2" s="165"/>
      <c r="B2" s="236"/>
      <c r="C2" s="236"/>
      <c r="D2" s="236"/>
      <c r="E2" s="236"/>
      <c r="J2" s="258"/>
    </row>
    <row r="3" spans="1:20" ht="16.5" customHeight="1">
      <c r="A3" s="175" t="s">
        <v>212</v>
      </c>
      <c r="B3" s="196" t="s">
        <v>213</v>
      </c>
      <c r="C3" s="196" t="s">
        <v>215</v>
      </c>
      <c r="D3" s="195" t="s">
        <v>599</v>
      </c>
      <c r="E3" s="195" t="s">
        <v>600</v>
      </c>
      <c r="F3" s="195" t="s">
        <v>202</v>
      </c>
      <c r="G3" s="195" t="s">
        <v>216</v>
      </c>
      <c r="H3" s="154" t="s">
        <v>218</v>
      </c>
      <c r="I3" s="154" t="s">
        <v>219</v>
      </c>
      <c r="J3" s="155" t="s">
        <v>220</v>
      </c>
      <c r="K3" s="195" t="s">
        <v>217</v>
      </c>
      <c r="L3" s="155" t="s">
        <v>221</v>
      </c>
      <c r="M3" s="155" t="s">
        <v>584</v>
      </c>
      <c r="N3" s="156" t="s">
        <v>580</v>
      </c>
      <c r="O3" s="157" t="s">
        <v>223</v>
      </c>
      <c r="P3" s="158" t="s">
        <v>581</v>
      </c>
      <c r="Q3" s="158" t="s">
        <v>582</v>
      </c>
      <c r="R3" s="158" t="s">
        <v>583</v>
      </c>
      <c r="S3" s="158" t="s">
        <v>598</v>
      </c>
    </row>
    <row r="4" spans="1:20" ht="16.5">
      <c r="A4" s="53">
        <v>1</v>
      </c>
      <c r="B4" s="159" t="s">
        <v>214</v>
      </c>
      <c r="C4" s="191">
        <v>6</v>
      </c>
      <c r="D4" s="241" t="s">
        <v>22</v>
      </c>
      <c r="E4" s="241" t="s">
        <v>25</v>
      </c>
      <c r="F4" s="245" t="s">
        <v>26</v>
      </c>
      <c r="G4" s="51" t="s">
        <v>550</v>
      </c>
      <c r="H4" s="159">
        <v>40</v>
      </c>
      <c r="I4" s="159">
        <v>36</v>
      </c>
      <c r="J4" s="160">
        <f t="shared" ref="J4:J39" si="0">H4+I4</f>
        <v>76</v>
      </c>
      <c r="K4" s="255">
        <v>10</v>
      </c>
      <c r="L4" s="160">
        <f t="shared" ref="L4:L39" si="1">IF(K4="-","-",J4-K4)</f>
        <v>66</v>
      </c>
      <c r="M4" s="160">
        <v>15</v>
      </c>
      <c r="N4" s="283">
        <f>ROUND((K4-(72-L4)/2)*0.8,0)</f>
        <v>6</v>
      </c>
      <c r="O4" s="267" t="s">
        <v>761</v>
      </c>
      <c r="P4" s="163" t="s">
        <v>591</v>
      </c>
      <c r="Q4" s="163"/>
      <c r="R4" s="259"/>
      <c r="S4" s="159">
        <v>7</v>
      </c>
      <c r="T4" s="260">
        <v>50</v>
      </c>
    </row>
    <row r="5" spans="1:20" ht="16.5">
      <c r="A5" s="53">
        <v>2</v>
      </c>
      <c r="B5" s="159" t="s">
        <v>214</v>
      </c>
      <c r="C5" s="173">
        <v>3</v>
      </c>
      <c r="D5" s="245" t="s">
        <v>90</v>
      </c>
      <c r="E5" s="245" t="s">
        <v>91</v>
      </c>
      <c r="F5" s="246" t="s">
        <v>92</v>
      </c>
      <c r="G5" s="51" t="s">
        <v>549</v>
      </c>
      <c r="H5" s="159">
        <v>42</v>
      </c>
      <c r="I5" s="159">
        <v>42</v>
      </c>
      <c r="J5" s="160">
        <f t="shared" si="0"/>
        <v>84</v>
      </c>
      <c r="K5" s="247">
        <v>15</v>
      </c>
      <c r="L5" s="160">
        <f t="shared" si="1"/>
        <v>69</v>
      </c>
      <c r="M5" s="160">
        <v>14</v>
      </c>
      <c r="N5" s="283">
        <f>ROUND((K5-(72-L5)/2)*0.9,0)</f>
        <v>12</v>
      </c>
      <c r="O5" s="162" t="s">
        <v>563</v>
      </c>
      <c r="P5" s="163"/>
      <c r="Q5" s="163"/>
      <c r="R5" s="163"/>
      <c r="S5" s="159">
        <v>41</v>
      </c>
      <c r="T5" s="260">
        <v>30</v>
      </c>
    </row>
    <row r="6" spans="1:20" ht="16.5">
      <c r="A6" s="53">
        <v>3</v>
      </c>
      <c r="B6" s="159" t="s">
        <v>214</v>
      </c>
      <c r="C6" s="173">
        <v>2</v>
      </c>
      <c r="D6" s="245" t="s">
        <v>4</v>
      </c>
      <c r="E6" s="245" t="s">
        <v>8</v>
      </c>
      <c r="F6" s="246" t="s">
        <v>9</v>
      </c>
      <c r="G6" s="51" t="s">
        <v>550</v>
      </c>
      <c r="H6" s="159">
        <v>44</v>
      </c>
      <c r="I6" s="159">
        <v>42</v>
      </c>
      <c r="J6" s="160">
        <f t="shared" si="0"/>
        <v>86</v>
      </c>
      <c r="K6" s="248">
        <v>14</v>
      </c>
      <c r="L6" s="160">
        <f t="shared" si="1"/>
        <v>72</v>
      </c>
      <c r="M6" s="160">
        <v>13</v>
      </c>
      <c r="N6" s="283">
        <f>ROUND((K6-(72-L6)/2)*0.95,0)</f>
        <v>13</v>
      </c>
      <c r="O6" s="162" t="s">
        <v>687</v>
      </c>
      <c r="P6" s="163"/>
      <c r="Q6" s="163"/>
      <c r="R6" s="163"/>
      <c r="S6" s="159">
        <v>1</v>
      </c>
      <c r="T6" s="260">
        <v>20</v>
      </c>
    </row>
    <row r="7" spans="1:20" ht="16.5">
      <c r="A7" s="53">
        <v>4</v>
      </c>
      <c r="B7" s="159" t="s">
        <v>214</v>
      </c>
      <c r="C7" s="173">
        <v>7</v>
      </c>
      <c r="D7" s="244" t="s">
        <v>552</v>
      </c>
      <c r="E7" s="244" t="s">
        <v>553</v>
      </c>
      <c r="F7" s="244" t="s">
        <v>554</v>
      </c>
      <c r="G7" s="51" t="s">
        <v>550</v>
      </c>
      <c r="H7" s="159">
        <v>42</v>
      </c>
      <c r="I7" s="159">
        <v>45</v>
      </c>
      <c r="J7" s="160">
        <f t="shared" si="0"/>
        <v>87</v>
      </c>
      <c r="K7" s="249" t="s">
        <v>749</v>
      </c>
      <c r="L7" s="160">
        <f t="shared" si="1"/>
        <v>73</v>
      </c>
      <c r="M7" s="160">
        <v>12</v>
      </c>
      <c r="N7" s="161"/>
      <c r="O7" s="162" t="s">
        <v>627</v>
      </c>
      <c r="P7" s="163" t="s">
        <v>567</v>
      </c>
      <c r="Q7" s="163"/>
      <c r="R7" s="163"/>
      <c r="S7" s="159">
        <v>12</v>
      </c>
      <c r="T7" s="153" t="s">
        <v>763</v>
      </c>
    </row>
    <row r="8" spans="1:20" ht="16.5">
      <c r="A8" s="53">
        <v>5</v>
      </c>
      <c r="B8" s="159" t="s">
        <v>214</v>
      </c>
      <c r="C8" s="173">
        <v>4</v>
      </c>
      <c r="D8" s="245" t="s">
        <v>22</v>
      </c>
      <c r="E8" s="245" t="s">
        <v>23</v>
      </c>
      <c r="F8" s="245" t="s">
        <v>24</v>
      </c>
      <c r="G8" s="51" t="s">
        <v>550</v>
      </c>
      <c r="H8" s="159">
        <v>38</v>
      </c>
      <c r="I8" s="159">
        <v>40</v>
      </c>
      <c r="J8" s="160">
        <f t="shared" si="0"/>
        <v>78</v>
      </c>
      <c r="K8" s="251">
        <v>4</v>
      </c>
      <c r="L8" s="160">
        <f t="shared" si="1"/>
        <v>74</v>
      </c>
      <c r="M8" s="160">
        <v>11</v>
      </c>
      <c r="N8" s="115"/>
      <c r="O8" s="162" t="s">
        <v>758</v>
      </c>
      <c r="P8" s="163"/>
      <c r="Q8" s="163"/>
      <c r="R8" s="163"/>
      <c r="S8" s="159">
        <v>6</v>
      </c>
      <c r="T8" s="153" t="s">
        <v>763</v>
      </c>
    </row>
    <row r="9" spans="1:20" ht="16.5">
      <c r="A9" s="53">
        <v>6</v>
      </c>
      <c r="B9" s="159" t="s">
        <v>214</v>
      </c>
      <c r="C9" s="173">
        <v>7</v>
      </c>
      <c r="D9" s="244" t="s">
        <v>208</v>
      </c>
      <c r="E9" s="244" t="s">
        <v>209</v>
      </c>
      <c r="F9" s="244" t="s">
        <v>204</v>
      </c>
      <c r="G9" s="51" t="s">
        <v>550</v>
      </c>
      <c r="H9" s="159">
        <v>50</v>
      </c>
      <c r="I9" s="159">
        <v>43</v>
      </c>
      <c r="J9" s="160">
        <f t="shared" si="0"/>
        <v>93</v>
      </c>
      <c r="K9" s="255">
        <v>19</v>
      </c>
      <c r="L9" s="160">
        <f t="shared" si="1"/>
        <v>74</v>
      </c>
      <c r="M9" s="160">
        <v>10</v>
      </c>
      <c r="N9" s="115"/>
      <c r="O9" s="162"/>
      <c r="P9" s="163"/>
      <c r="Q9" s="163"/>
      <c r="R9" s="163"/>
      <c r="S9" s="159">
        <v>13</v>
      </c>
      <c r="T9" s="153" t="s">
        <v>767</v>
      </c>
    </row>
    <row r="10" spans="1:20" ht="16.5">
      <c r="A10" s="53">
        <v>7</v>
      </c>
      <c r="B10" s="159" t="s">
        <v>214</v>
      </c>
      <c r="C10" s="191">
        <v>6</v>
      </c>
      <c r="D10" s="241" t="s">
        <v>77</v>
      </c>
      <c r="E10" s="241" t="s">
        <v>78</v>
      </c>
      <c r="F10" s="241" t="s">
        <v>79</v>
      </c>
      <c r="G10" s="51" t="s">
        <v>550</v>
      </c>
      <c r="H10" s="159">
        <v>44</v>
      </c>
      <c r="I10" s="159">
        <v>42</v>
      </c>
      <c r="J10" s="160">
        <f t="shared" si="0"/>
        <v>86</v>
      </c>
      <c r="K10" s="247">
        <v>11</v>
      </c>
      <c r="L10" s="160">
        <f t="shared" si="1"/>
        <v>75</v>
      </c>
      <c r="M10" s="160">
        <v>9</v>
      </c>
      <c r="N10" s="115"/>
      <c r="O10" s="162"/>
      <c r="P10" s="163"/>
      <c r="Q10" s="163" t="s">
        <v>759</v>
      </c>
      <c r="R10" s="163"/>
      <c r="S10" s="159">
        <v>34</v>
      </c>
      <c r="T10" s="153" t="s">
        <v>613</v>
      </c>
    </row>
    <row r="11" spans="1:20" ht="16.5">
      <c r="A11" s="53">
        <v>8</v>
      </c>
      <c r="B11" s="159" t="s">
        <v>214</v>
      </c>
      <c r="C11" s="191">
        <v>9</v>
      </c>
      <c r="D11" s="241" t="s">
        <v>35</v>
      </c>
      <c r="E11" s="241" t="s">
        <v>36</v>
      </c>
      <c r="F11" s="241" t="s">
        <v>37</v>
      </c>
      <c r="G11" s="51" t="s">
        <v>550</v>
      </c>
      <c r="H11" s="159">
        <v>46</v>
      </c>
      <c r="I11" s="159">
        <v>41</v>
      </c>
      <c r="J11" s="160">
        <f t="shared" si="0"/>
        <v>87</v>
      </c>
      <c r="K11" s="247">
        <v>12</v>
      </c>
      <c r="L11" s="160">
        <f t="shared" si="1"/>
        <v>75</v>
      </c>
      <c r="M11" s="160">
        <v>8</v>
      </c>
      <c r="N11" s="161"/>
      <c r="O11" s="269" t="s">
        <v>762</v>
      </c>
      <c r="P11" s="163"/>
      <c r="Q11" s="163"/>
      <c r="R11" s="163"/>
      <c r="S11" s="159">
        <v>11</v>
      </c>
    </row>
    <row r="12" spans="1:20" ht="16.5">
      <c r="A12" s="53">
        <v>9</v>
      </c>
      <c r="B12" s="159" t="s">
        <v>214</v>
      </c>
      <c r="C12" s="191">
        <v>6</v>
      </c>
      <c r="D12" s="244" t="s">
        <v>144</v>
      </c>
      <c r="E12" s="244" t="s">
        <v>203</v>
      </c>
      <c r="F12" s="244" t="s">
        <v>204</v>
      </c>
      <c r="G12" s="51" t="s">
        <v>550</v>
      </c>
      <c r="H12" s="159">
        <v>46</v>
      </c>
      <c r="I12" s="159">
        <v>41</v>
      </c>
      <c r="J12" s="160">
        <f t="shared" si="0"/>
        <v>87</v>
      </c>
      <c r="K12" s="255">
        <v>11</v>
      </c>
      <c r="L12" s="160">
        <f t="shared" si="1"/>
        <v>76</v>
      </c>
      <c r="M12" s="160">
        <v>7</v>
      </c>
      <c r="N12" s="115"/>
      <c r="O12" s="162" t="s">
        <v>565</v>
      </c>
      <c r="P12" s="163"/>
      <c r="Q12" s="163"/>
      <c r="R12" s="163"/>
      <c r="S12" s="159">
        <v>10</v>
      </c>
    </row>
    <row r="13" spans="1:20" ht="16.5">
      <c r="A13" s="53">
        <v>10</v>
      </c>
      <c r="B13" s="159" t="s">
        <v>214</v>
      </c>
      <c r="C13" s="191">
        <v>8</v>
      </c>
      <c r="D13" s="241" t="s">
        <v>38</v>
      </c>
      <c r="E13" s="241" t="s">
        <v>39</v>
      </c>
      <c r="F13" s="241" t="s">
        <v>6</v>
      </c>
      <c r="G13" s="51" t="s">
        <v>549</v>
      </c>
      <c r="H13" s="159">
        <v>46</v>
      </c>
      <c r="I13" s="159">
        <v>44</v>
      </c>
      <c r="J13" s="160">
        <f t="shared" si="0"/>
        <v>90</v>
      </c>
      <c r="K13" s="248">
        <v>14</v>
      </c>
      <c r="L13" s="160">
        <f t="shared" si="1"/>
        <v>76</v>
      </c>
      <c r="M13" s="160">
        <v>6</v>
      </c>
      <c r="N13" s="161"/>
      <c r="O13" s="162"/>
      <c r="P13" s="163"/>
      <c r="Q13" s="163"/>
      <c r="R13" s="163"/>
      <c r="S13" s="159">
        <v>14</v>
      </c>
      <c r="T13" s="153" t="s">
        <v>764</v>
      </c>
    </row>
    <row r="14" spans="1:20" ht="16.5">
      <c r="A14" s="53">
        <v>11</v>
      </c>
      <c r="B14" s="159" t="s">
        <v>214</v>
      </c>
      <c r="C14" s="173">
        <v>2</v>
      </c>
      <c r="D14" s="241" t="s">
        <v>111</v>
      </c>
      <c r="E14" s="241" t="s">
        <v>112</v>
      </c>
      <c r="F14" s="241" t="s">
        <v>113</v>
      </c>
      <c r="G14" s="51" t="s">
        <v>550</v>
      </c>
      <c r="H14" s="159">
        <v>43</v>
      </c>
      <c r="I14" s="159">
        <v>48</v>
      </c>
      <c r="J14" s="160">
        <f t="shared" si="0"/>
        <v>91</v>
      </c>
      <c r="K14" s="249" t="s">
        <v>738</v>
      </c>
      <c r="L14" s="160">
        <f t="shared" si="1"/>
        <v>76</v>
      </c>
      <c r="M14" s="160">
        <v>5</v>
      </c>
      <c r="N14" s="161"/>
      <c r="O14" s="162" t="s">
        <v>565</v>
      </c>
      <c r="P14" s="163"/>
      <c r="Q14" s="163"/>
      <c r="R14" s="163"/>
      <c r="S14" s="159">
        <v>35</v>
      </c>
    </row>
    <row r="15" spans="1:20" ht="16.5">
      <c r="A15" s="53">
        <v>12</v>
      </c>
      <c r="B15" s="159" t="s">
        <v>214</v>
      </c>
      <c r="C15" s="191">
        <v>8</v>
      </c>
      <c r="D15" s="241" t="s">
        <v>4</v>
      </c>
      <c r="E15" s="241" t="s">
        <v>5</v>
      </c>
      <c r="F15" s="242" t="s">
        <v>6</v>
      </c>
      <c r="G15" s="51" t="s">
        <v>549</v>
      </c>
      <c r="H15" s="159">
        <v>46</v>
      </c>
      <c r="I15" s="159">
        <v>48</v>
      </c>
      <c r="J15" s="160">
        <f t="shared" si="0"/>
        <v>94</v>
      </c>
      <c r="K15" s="253" t="s">
        <v>756</v>
      </c>
      <c r="L15" s="160">
        <f t="shared" si="1"/>
        <v>77</v>
      </c>
      <c r="M15" s="160">
        <v>4</v>
      </c>
      <c r="N15" s="161"/>
      <c r="O15" s="162"/>
      <c r="P15" s="163"/>
      <c r="Q15" s="163"/>
      <c r="R15" s="163"/>
      <c r="S15" s="159">
        <v>2</v>
      </c>
      <c r="T15" s="153" t="s">
        <v>613</v>
      </c>
    </row>
    <row r="16" spans="1:20" ht="16.5">
      <c r="A16" s="53">
        <v>13</v>
      </c>
      <c r="B16" s="159" t="s">
        <v>214</v>
      </c>
      <c r="C16" s="191">
        <v>7</v>
      </c>
      <c r="D16" s="241" t="s">
        <v>54</v>
      </c>
      <c r="E16" s="241" t="s">
        <v>55</v>
      </c>
      <c r="F16" s="242" t="s">
        <v>56</v>
      </c>
      <c r="G16" s="51" t="s">
        <v>551</v>
      </c>
      <c r="H16" s="159">
        <v>56</v>
      </c>
      <c r="I16" s="159">
        <v>50</v>
      </c>
      <c r="J16" s="160">
        <f t="shared" si="0"/>
        <v>106</v>
      </c>
      <c r="K16" s="252">
        <v>27</v>
      </c>
      <c r="L16" s="160">
        <f t="shared" si="1"/>
        <v>79</v>
      </c>
      <c r="M16" s="160">
        <v>3</v>
      </c>
      <c r="N16" s="115"/>
      <c r="O16" s="162"/>
      <c r="P16" s="163"/>
      <c r="Q16" s="163"/>
      <c r="R16" s="163"/>
      <c r="S16" s="159">
        <v>22</v>
      </c>
    </row>
    <row r="17" spans="1:20" ht="16.5">
      <c r="A17" s="53">
        <v>14</v>
      </c>
      <c r="B17" s="159" t="s">
        <v>214</v>
      </c>
      <c r="C17" s="191">
        <v>1</v>
      </c>
      <c r="D17" s="245" t="s">
        <v>51</v>
      </c>
      <c r="E17" s="245" t="s">
        <v>52</v>
      </c>
      <c r="F17" s="246" t="s">
        <v>53</v>
      </c>
      <c r="G17" s="51" t="s">
        <v>550</v>
      </c>
      <c r="H17" s="159">
        <v>41</v>
      </c>
      <c r="I17" s="159">
        <v>46</v>
      </c>
      <c r="J17" s="160">
        <f t="shared" si="0"/>
        <v>87</v>
      </c>
      <c r="K17" s="247">
        <v>7</v>
      </c>
      <c r="L17" s="160">
        <f t="shared" si="1"/>
        <v>80</v>
      </c>
      <c r="M17" s="160">
        <v>2</v>
      </c>
      <c r="N17" s="161"/>
      <c r="O17" s="162" t="s">
        <v>613</v>
      </c>
      <c r="P17" s="163"/>
      <c r="Q17" s="163"/>
      <c r="R17" s="163"/>
      <c r="S17" s="159">
        <v>21</v>
      </c>
    </row>
    <row r="18" spans="1:20" ht="16.5">
      <c r="A18" s="53">
        <v>15</v>
      </c>
      <c r="B18" s="159" t="s">
        <v>214</v>
      </c>
      <c r="C18" s="174">
        <v>3</v>
      </c>
      <c r="D18" s="241" t="s">
        <v>136</v>
      </c>
      <c r="E18" s="241" t="s">
        <v>137</v>
      </c>
      <c r="F18" s="242" t="s">
        <v>647</v>
      </c>
      <c r="G18" s="51" t="s">
        <v>550</v>
      </c>
      <c r="H18" s="159">
        <v>47</v>
      </c>
      <c r="I18" s="159">
        <v>50</v>
      </c>
      <c r="J18" s="160">
        <f t="shared" si="0"/>
        <v>97</v>
      </c>
      <c r="K18" s="247">
        <v>17</v>
      </c>
      <c r="L18" s="160">
        <f t="shared" si="1"/>
        <v>80</v>
      </c>
      <c r="M18" s="160">
        <v>1</v>
      </c>
      <c r="N18" s="161"/>
      <c r="O18" s="162"/>
      <c r="P18" s="163"/>
      <c r="Q18" s="163"/>
      <c r="R18" s="163"/>
      <c r="S18" s="159">
        <v>25</v>
      </c>
      <c r="T18" s="153" t="s">
        <v>765</v>
      </c>
    </row>
    <row r="19" spans="1:20" ht="16.5">
      <c r="A19" s="53">
        <v>16</v>
      </c>
      <c r="B19" s="159" t="s">
        <v>214</v>
      </c>
      <c r="C19" s="191">
        <v>4</v>
      </c>
      <c r="D19" s="241" t="s">
        <v>16</v>
      </c>
      <c r="E19" s="241" t="s">
        <v>17</v>
      </c>
      <c r="F19" s="242" t="s">
        <v>18</v>
      </c>
      <c r="G19" s="51" t="s">
        <v>550</v>
      </c>
      <c r="H19" s="159">
        <v>49</v>
      </c>
      <c r="I19" s="159">
        <v>52</v>
      </c>
      <c r="J19" s="160">
        <f t="shared" si="0"/>
        <v>101</v>
      </c>
      <c r="K19" s="247">
        <v>21</v>
      </c>
      <c r="L19" s="160">
        <f t="shared" si="1"/>
        <v>80</v>
      </c>
      <c r="M19" s="160">
        <v>1</v>
      </c>
      <c r="N19" s="161"/>
      <c r="O19" s="162"/>
      <c r="P19" s="163"/>
      <c r="Q19" s="163"/>
      <c r="R19" s="163"/>
      <c r="S19" s="159">
        <v>5</v>
      </c>
    </row>
    <row r="20" spans="1:20" ht="16.5">
      <c r="A20" s="53">
        <v>17</v>
      </c>
      <c r="B20" s="159" t="s">
        <v>214</v>
      </c>
      <c r="C20" s="173">
        <v>1</v>
      </c>
      <c r="D20" s="241" t="s">
        <v>62</v>
      </c>
      <c r="E20" s="241" t="s">
        <v>63</v>
      </c>
      <c r="F20" s="242" t="s">
        <v>18</v>
      </c>
      <c r="G20" s="51" t="s">
        <v>550</v>
      </c>
      <c r="H20" s="159">
        <v>53</v>
      </c>
      <c r="I20" s="159">
        <v>41</v>
      </c>
      <c r="J20" s="160">
        <f t="shared" si="0"/>
        <v>94</v>
      </c>
      <c r="K20" s="248">
        <v>13</v>
      </c>
      <c r="L20" s="160">
        <f t="shared" si="1"/>
        <v>81</v>
      </c>
      <c r="M20" s="160">
        <v>1</v>
      </c>
      <c r="N20" s="115"/>
      <c r="O20" s="162"/>
      <c r="P20" s="163"/>
      <c r="Q20" s="163"/>
      <c r="R20" s="163"/>
      <c r="S20" s="159">
        <v>24</v>
      </c>
    </row>
    <row r="21" spans="1:20" ht="16.5">
      <c r="A21" s="53">
        <v>18</v>
      </c>
      <c r="B21" s="159" t="s">
        <v>214</v>
      </c>
      <c r="C21" s="173">
        <v>4</v>
      </c>
      <c r="D21" s="241" t="s">
        <v>577</v>
      </c>
      <c r="E21" s="241" t="s">
        <v>638</v>
      </c>
      <c r="F21" s="241" t="s">
        <v>578</v>
      </c>
      <c r="G21" s="51" t="s">
        <v>550</v>
      </c>
      <c r="H21" s="159">
        <v>53</v>
      </c>
      <c r="I21" s="159">
        <v>55</v>
      </c>
      <c r="J21" s="160">
        <f t="shared" si="0"/>
        <v>108</v>
      </c>
      <c r="K21" s="253" t="s">
        <v>714</v>
      </c>
      <c r="L21" s="160">
        <f t="shared" si="1"/>
        <v>82</v>
      </c>
      <c r="M21" s="160">
        <v>1</v>
      </c>
      <c r="N21" s="115"/>
      <c r="O21" s="162"/>
      <c r="P21" s="163"/>
      <c r="Q21" s="163"/>
      <c r="R21" s="163"/>
      <c r="S21" s="159">
        <v>8</v>
      </c>
    </row>
    <row r="22" spans="1:20" ht="16.5">
      <c r="A22" s="53">
        <v>19</v>
      </c>
      <c r="B22" s="159" t="s">
        <v>214</v>
      </c>
      <c r="C22" s="173">
        <v>7</v>
      </c>
      <c r="D22" s="245" t="s">
        <v>11</v>
      </c>
      <c r="E22" s="245" t="s">
        <v>12</v>
      </c>
      <c r="F22" s="246" t="s">
        <v>13</v>
      </c>
      <c r="G22" s="51" t="s">
        <v>550</v>
      </c>
      <c r="H22" s="159">
        <v>48</v>
      </c>
      <c r="I22" s="159">
        <v>50</v>
      </c>
      <c r="J22" s="160">
        <f t="shared" si="0"/>
        <v>98</v>
      </c>
      <c r="K22" s="256">
        <v>14</v>
      </c>
      <c r="L22" s="160">
        <f t="shared" si="1"/>
        <v>84</v>
      </c>
      <c r="M22" s="160">
        <v>1</v>
      </c>
      <c r="N22" s="161"/>
      <c r="O22" s="162"/>
      <c r="P22" s="163"/>
      <c r="Q22" s="163"/>
      <c r="R22" s="163"/>
      <c r="S22" s="159">
        <v>3</v>
      </c>
    </row>
    <row r="23" spans="1:20" ht="16.5">
      <c r="A23" s="53">
        <v>20</v>
      </c>
      <c r="B23" s="159" t="s">
        <v>214</v>
      </c>
      <c r="C23" s="173">
        <v>5</v>
      </c>
      <c r="D23" s="244" t="s">
        <v>287</v>
      </c>
      <c r="E23" s="244" t="s">
        <v>288</v>
      </c>
      <c r="F23" s="244" t="s">
        <v>459</v>
      </c>
      <c r="G23" s="51" t="s">
        <v>550</v>
      </c>
      <c r="H23" s="159">
        <v>51</v>
      </c>
      <c r="I23" s="159">
        <v>54</v>
      </c>
      <c r="J23" s="160">
        <f t="shared" si="0"/>
        <v>105</v>
      </c>
      <c r="K23" s="247">
        <v>21</v>
      </c>
      <c r="L23" s="160">
        <f t="shared" si="1"/>
        <v>84</v>
      </c>
      <c r="M23" s="160">
        <v>1</v>
      </c>
      <c r="N23" s="115"/>
      <c r="O23" s="162"/>
      <c r="P23" s="163"/>
      <c r="Q23" s="163"/>
      <c r="R23" s="163"/>
      <c r="S23" s="159">
        <v>16</v>
      </c>
      <c r="T23" s="153" t="s">
        <v>9</v>
      </c>
    </row>
    <row r="24" spans="1:20" ht="16.5">
      <c r="A24" s="53">
        <v>21</v>
      </c>
      <c r="B24" s="159" t="s">
        <v>214</v>
      </c>
      <c r="C24" s="191">
        <v>2</v>
      </c>
      <c r="D24" s="244" t="s">
        <v>463</v>
      </c>
      <c r="E24" s="244" t="s">
        <v>377</v>
      </c>
      <c r="F24" s="244" t="s">
        <v>378</v>
      </c>
      <c r="G24" s="51" t="s">
        <v>550</v>
      </c>
      <c r="H24" s="159">
        <v>53</v>
      </c>
      <c r="I24" s="159">
        <v>59</v>
      </c>
      <c r="J24" s="160">
        <f t="shared" si="0"/>
        <v>112</v>
      </c>
      <c r="K24" s="247">
        <v>27</v>
      </c>
      <c r="L24" s="160">
        <f t="shared" si="1"/>
        <v>85</v>
      </c>
      <c r="M24" s="114">
        <v>1</v>
      </c>
      <c r="N24" s="161"/>
      <c r="O24" s="162"/>
      <c r="P24" s="163"/>
      <c r="Q24" s="163"/>
      <c r="R24" s="163"/>
      <c r="S24" s="159">
        <v>26</v>
      </c>
    </row>
    <row r="25" spans="1:20" ht="16.5">
      <c r="A25" s="53">
        <v>22</v>
      </c>
      <c r="B25" s="159" t="s">
        <v>214</v>
      </c>
      <c r="C25" s="173">
        <v>3</v>
      </c>
      <c r="D25" s="245" t="s">
        <v>67</v>
      </c>
      <c r="E25" s="245" t="s">
        <v>68</v>
      </c>
      <c r="F25" s="246" t="s">
        <v>6</v>
      </c>
      <c r="G25" s="51" t="s">
        <v>551</v>
      </c>
      <c r="H25" s="159">
        <v>62</v>
      </c>
      <c r="I25" s="159">
        <v>60</v>
      </c>
      <c r="J25" s="160">
        <f t="shared" si="0"/>
        <v>122</v>
      </c>
      <c r="K25" s="252">
        <v>30</v>
      </c>
      <c r="L25" s="160">
        <f t="shared" si="1"/>
        <v>92</v>
      </c>
      <c r="M25" s="160">
        <v>1</v>
      </c>
      <c r="N25" s="167">
        <f>IF(K25&gt;=36,36,K25+1)</f>
        <v>31</v>
      </c>
      <c r="O25" s="162"/>
      <c r="P25" s="163"/>
      <c r="Q25" s="163"/>
      <c r="R25" s="163"/>
      <c r="S25" s="159">
        <v>30</v>
      </c>
      <c r="T25" s="153" t="s">
        <v>768</v>
      </c>
    </row>
    <row r="26" spans="1:20" ht="16.5">
      <c r="A26" s="53">
        <v>23</v>
      </c>
      <c r="B26" s="159" t="s">
        <v>214</v>
      </c>
      <c r="C26" s="173">
        <v>8</v>
      </c>
      <c r="D26" s="241" t="s">
        <v>70</v>
      </c>
      <c r="E26" s="241" t="s">
        <v>71</v>
      </c>
      <c r="F26" s="242" t="s">
        <v>72</v>
      </c>
      <c r="G26" s="51" t="s">
        <v>550</v>
      </c>
      <c r="H26" s="159">
        <v>64</v>
      </c>
      <c r="I26" s="159">
        <v>65</v>
      </c>
      <c r="J26" s="160">
        <f t="shared" si="0"/>
        <v>129</v>
      </c>
      <c r="K26" s="247">
        <v>36</v>
      </c>
      <c r="L26" s="160">
        <f t="shared" si="1"/>
        <v>93</v>
      </c>
      <c r="M26" s="160">
        <v>1</v>
      </c>
      <c r="N26" s="167">
        <f>IF(H26&gt;=36,36,H26+2)</f>
        <v>36</v>
      </c>
      <c r="O26" s="162"/>
      <c r="P26" s="163"/>
      <c r="Q26" s="163"/>
      <c r="R26" s="163"/>
      <c r="S26" s="159">
        <v>31</v>
      </c>
      <c r="T26" s="153" t="s">
        <v>766</v>
      </c>
    </row>
    <row r="27" spans="1:20" ht="16.5">
      <c r="A27" s="53">
        <v>24</v>
      </c>
      <c r="B27" s="159" t="s">
        <v>205</v>
      </c>
      <c r="C27" s="191">
        <v>6</v>
      </c>
      <c r="D27" s="245" t="s">
        <v>498</v>
      </c>
      <c r="E27" s="245" t="s">
        <v>499</v>
      </c>
      <c r="F27" s="245" t="s">
        <v>6</v>
      </c>
      <c r="G27" s="51" t="s">
        <v>551</v>
      </c>
      <c r="H27" s="159">
        <v>41</v>
      </c>
      <c r="I27" s="159">
        <v>42</v>
      </c>
      <c r="J27" s="160">
        <f t="shared" si="0"/>
        <v>83</v>
      </c>
      <c r="K27" s="252" t="s">
        <v>470</v>
      </c>
      <c r="L27" s="160" t="str">
        <f t="shared" si="1"/>
        <v>-</v>
      </c>
      <c r="M27" s="160"/>
      <c r="N27" s="115"/>
      <c r="O27" s="162" t="s">
        <v>760</v>
      </c>
      <c r="P27" s="163"/>
      <c r="Q27" s="163"/>
      <c r="R27" s="163"/>
      <c r="S27" s="159"/>
    </row>
    <row r="28" spans="1:20" ht="16.5">
      <c r="A28" s="53">
        <v>25</v>
      </c>
      <c r="B28" s="159" t="s">
        <v>211</v>
      </c>
      <c r="C28" s="173">
        <v>2</v>
      </c>
      <c r="D28" s="250" t="s">
        <v>739</v>
      </c>
      <c r="E28" s="250" t="s">
        <v>740</v>
      </c>
      <c r="F28" s="241" t="s">
        <v>741</v>
      </c>
      <c r="G28" s="51" t="s">
        <v>550</v>
      </c>
      <c r="H28" s="159">
        <v>47</v>
      </c>
      <c r="I28" s="159">
        <v>45</v>
      </c>
      <c r="J28" s="160">
        <f t="shared" si="0"/>
        <v>92</v>
      </c>
      <c r="K28" s="247" t="s">
        <v>470</v>
      </c>
      <c r="L28" s="160" t="str">
        <f t="shared" si="1"/>
        <v>-</v>
      </c>
      <c r="M28" s="160"/>
      <c r="N28" s="115"/>
      <c r="O28" s="162"/>
      <c r="P28" s="163"/>
      <c r="Q28" s="163"/>
      <c r="R28" s="163"/>
      <c r="S28" s="159">
        <v>39</v>
      </c>
    </row>
    <row r="29" spans="1:20" ht="16.5">
      <c r="A29" s="53">
        <v>26</v>
      </c>
      <c r="B29" s="159" t="s">
        <v>211</v>
      </c>
      <c r="C29" s="173">
        <v>1</v>
      </c>
      <c r="D29" s="243" t="s">
        <v>206</v>
      </c>
      <c r="E29" s="243" t="s">
        <v>735</v>
      </c>
      <c r="F29" s="242" t="s">
        <v>18</v>
      </c>
      <c r="G29" s="51" t="s">
        <v>550</v>
      </c>
      <c r="H29" s="159">
        <v>51</v>
      </c>
      <c r="I29" s="159">
        <v>50</v>
      </c>
      <c r="J29" s="160">
        <f t="shared" si="0"/>
        <v>101</v>
      </c>
      <c r="K29" s="247" t="s">
        <v>470</v>
      </c>
      <c r="L29" s="160" t="str">
        <f t="shared" si="1"/>
        <v>-</v>
      </c>
      <c r="M29" s="160"/>
      <c r="N29" s="115"/>
      <c r="O29" s="162"/>
      <c r="P29" s="163"/>
      <c r="Q29" s="163"/>
      <c r="R29" s="163"/>
      <c r="S29" s="159"/>
    </row>
    <row r="30" spans="1:20" ht="16.5">
      <c r="A30" s="53">
        <v>27</v>
      </c>
      <c r="B30" s="159" t="s">
        <v>205</v>
      </c>
      <c r="C30" s="173">
        <v>3</v>
      </c>
      <c r="D30" s="243" t="s">
        <v>742</v>
      </c>
      <c r="E30" s="243" t="s">
        <v>743</v>
      </c>
      <c r="F30" s="241" t="s">
        <v>26</v>
      </c>
      <c r="G30" s="51" t="s">
        <v>550</v>
      </c>
      <c r="H30" s="159">
        <v>49</v>
      </c>
      <c r="I30" s="159">
        <v>52</v>
      </c>
      <c r="J30" s="160">
        <f t="shared" si="0"/>
        <v>101</v>
      </c>
      <c r="K30" s="251" t="s">
        <v>470</v>
      </c>
      <c r="L30" s="160" t="str">
        <f t="shared" si="1"/>
        <v>-</v>
      </c>
      <c r="M30" s="160"/>
      <c r="N30" s="115"/>
      <c r="O30" s="162"/>
      <c r="P30" s="163"/>
      <c r="Q30" s="163"/>
      <c r="R30" s="163"/>
      <c r="S30" s="159"/>
    </row>
    <row r="31" spans="1:20" ht="16.5">
      <c r="A31" s="53">
        <v>28</v>
      </c>
      <c r="B31" s="159" t="s">
        <v>205</v>
      </c>
      <c r="C31" s="191">
        <v>9</v>
      </c>
      <c r="D31" s="244" t="s">
        <v>625</v>
      </c>
      <c r="E31" s="243" t="s">
        <v>750</v>
      </c>
      <c r="F31" s="241"/>
      <c r="G31" s="51" t="s">
        <v>550</v>
      </c>
      <c r="H31" s="159">
        <v>49</v>
      </c>
      <c r="I31" s="159">
        <v>53</v>
      </c>
      <c r="J31" s="160">
        <f t="shared" si="0"/>
        <v>102</v>
      </c>
      <c r="K31" s="247" t="s">
        <v>470</v>
      </c>
      <c r="L31" s="160" t="str">
        <f t="shared" si="1"/>
        <v>-</v>
      </c>
      <c r="M31" s="160"/>
      <c r="N31" s="161"/>
      <c r="O31" s="162"/>
      <c r="P31" s="163"/>
      <c r="Q31" s="163"/>
      <c r="R31" s="163"/>
      <c r="S31" s="159"/>
    </row>
    <row r="32" spans="1:20" ht="16.5">
      <c r="A32" s="53">
        <v>29</v>
      </c>
      <c r="B32" s="159" t="s">
        <v>211</v>
      </c>
      <c r="C32" s="173">
        <v>1</v>
      </c>
      <c r="D32" s="243" t="s">
        <v>736</v>
      </c>
      <c r="E32" s="243" t="s">
        <v>737</v>
      </c>
      <c r="F32" s="242" t="s">
        <v>18</v>
      </c>
      <c r="G32" s="51" t="s">
        <v>550</v>
      </c>
      <c r="H32" s="159">
        <v>56</v>
      </c>
      <c r="I32" s="159">
        <v>48</v>
      </c>
      <c r="J32" s="160">
        <f t="shared" si="0"/>
        <v>104</v>
      </c>
      <c r="K32" s="247" t="s">
        <v>470</v>
      </c>
      <c r="L32" s="160" t="str">
        <f t="shared" si="1"/>
        <v>-</v>
      </c>
      <c r="M32" s="160"/>
      <c r="N32" s="115"/>
      <c r="O32" s="162"/>
      <c r="P32" s="163" t="s">
        <v>587</v>
      </c>
      <c r="Q32" s="163"/>
      <c r="R32" s="163"/>
      <c r="S32" s="159">
        <v>32</v>
      </c>
    </row>
    <row r="33" spans="1:20" ht="16.5">
      <c r="A33" s="53">
        <v>30</v>
      </c>
      <c r="B33" s="159" t="s">
        <v>205</v>
      </c>
      <c r="C33" s="191">
        <v>9</v>
      </c>
      <c r="D33" s="245" t="s">
        <v>751</v>
      </c>
      <c r="E33" s="245" t="s">
        <v>752</v>
      </c>
      <c r="F33" s="245" t="s">
        <v>753</v>
      </c>
      <c r="G33" s="51" t="s">
        <v>550</v>
      </c>
      <c r="H33" s="159">
        <v>56</v>
      </c>
      <c r="I33" s="159">
        <v>50</v>
      </c>
      <c r="J33" s="160">
        <f t="shared" si="0"/>
        <v>106</v>
      </c>
      <c r="K33" s="256" t="s">
        <v>470</v>
      </c>
      <c r="L33" s="160" t="str">
        <f t="shared" si="1"/>
        <v>-</v>
      </c>
      <c r="M33" s="160"/>
      <c r="N33" s="161"/>
      <c r="O33" s="162"/>
      <c r="P33" s="163"/>
      <c r="Q33" s="163"/>
      <c r="R33" s="163"/>
      <c r="S33" s="159"/>
    </row>
    <row r="34" spans="1:20" ht="16.5">
      <c r="A34" s="53">
        <v>31</v>
      </c>
      <c r="B34" s="159" t="s">
        <v>205</v>
      </c>
      <c r="C34" s="173">
        <v>5</v>
      </c>
      <c r="D34" s="244" t="s">
        <v>19</v>
      </c>
      <c r="E34" s="244" t="s">
        <v>757</v>
      </c>
      <c r="F34" s="244" t="s">
        <v>6</v>
      </c>
      <c r="G34" s="51" t="s">
        <v>550</v>
      </c>
      <c r="H34" s="159">
        <v>50</v>
      </c>
      <c r="I34" s="159">
        <v>59</v>
      </c>
      <c r="J34" s="160">
        <f t="shared" si="0"/>
        <v>109</v>
      </c>
      <c r="K34" s="247" t="s">
        <v>470</v>
      </c>
      <c r="L34" s="160" t="str">
        <f t="shared" si="1"/>
        <v>-</v>
      </c>
      <c r="M34" s="160"/>
      <c r="N34" s="161"/>
      <c r="O34" s="162"/>
      <c r="P34" s="163" t="s">
        <v>566</v>
      </c>
      <c r="Q34" s="163"/>
      <c r="R34" s="163"/>
      <c r="S34" s="159"/>
    </row>
    <row r="35" spans="1:20" ht="16.5">
      <c r="A35" s="53">
        <v>32</v>
      </c>
      <c r="B35" s="159" t="s">
        <v>211</v>
      </c>
      <c r="C35" s="173">
        <v>5</v>
      </c>
      <c r="D35" s="244" t="s">
        <v>746</v>
      </c>
      <c r="E35" s="245" t="s">
        <v>747</v>
      </c>
      <c r="F35" s="244" t="s">
        <v>748</v>
      </c>
      <c r="G35" s="51" t="s">
        <v>550</v>
      </c>
      <c r="H35" s="159">
        <v>51</v>
      </c>
      <c r="I35" s="159">
        <v>60</v>
      </c>
      <c r="J35" s="160">
        <f t="shared" si="0"/>
        <v>111</v>
      </c>
      <c r="K35" s="247" t="s">
        <v>470</v>
      </c>
      <c r="L35" s="160" t="str">
        <f t="shared" si="1"/>
        <v>-</v>
      </c>
      <c r="M35" s="160"/>
      <c r="N35" s="161"/>
      <c r="O35" s="162"/>
      <c r="P35" s="163"/>
      <c r="Q35" s="163"/>
      <c r="R35" s="163"/>
      <c r="S35" s="159"/>
    </row>
    <row r="36" spans="1:20" ht="16.5">
      <c r="A36" s="53">
        <v>33</v>
      </c>
      <c r="B36" s="159" t="s">
        <v>205</v>
      </c>
      <c r="C36" s="191">
        <v>9</v>
      </c>
      <c r="D36" s="250" t="s">
        <v>38</v>
      </c>
      <c r="E36" s="250" t="s">
        <v>754</v>
      </c>
      <c r="F36" s="250" t="s">
        <v>755</v>
      </c>
      <c r="G36" s="51" t="s">
        <v>550</v>
      </c>
      <c r="H36" s="159">
        <v>60</v>
      </c>
      <c r="I36" s="159">
        <v>53</v>
      </c>
      <c r="J36" s="160">
        <f t="shared" si="0"/>
        <v>113</v>
      </c>
      <c r="K36" s="256" t="s">
        <v>470</v>
      </c>
      <c r="L36" s="160" t="str">
        <f t="shared" si="1"/>
        <v>-</v>
      </c>
      <c r="M36" s="160"/>
      <c r="N36" s="161"/>
      <c r="O36" s="162"/>
      <c r="P36" s="163"/>
      <c r="Q36" s="163"/>
      <c r="R36" s="163"/>
      <c r="S36" s="159"/>
    </row>
    <row r="37" spans="1:20" ht="16.5">
      <c r="A37" s="53">
        <v>34</v>
      </c>
      <c r="B37" s="159" t="s">
        <v>205</v>
      </c>
      <c r="C37" s="173">
        <v>8</v>
      </c>
      <c r="D37" s="257" t="s">
        <v>27</v>
      </c>
      <c r="E37" s="257" t="s">
        <v>292</v>
      </c>
      <c r="F37" s="241" t="s">
        <v>13</v>
      </c>
      <c r="G37" s="51" t="s">
        <v>550</v>
      </c>
      <c r="H37" s="159">
        <v>55</v>
      </c>
      <c r="I37" s="159">
        <v>59</v>
      </c>
      <c r="J37" s="160">
        <f t="shared" si="0"/>
        <v>114</v>
      </c>
      <c r="K37" s="251" t="s">
        <v>470</v>
      </c>
      <c r="L37" s="160" t="str">
        <f t="shared" si="1"/>
        <v>-</v>
      </c>
      <c r="M37" s="160"/>
      <c r="N37" s="161"/>
      <c r="O37" s="162"/>
      <c r="P37" s="163"/>
      <c r="Q37" s="163"/>
      <c r="R37" s="163"/>
      <c r="S37" s="159"/>
    </row>
    <row r="38" spans="1:20" ht="16.5">
      <c r="A38" s="53">
        <v>35</v>
      </c>
      <c r="B38" s="159" t="s">
        <v>205</v>
      </c>
      <c r="C38" s="173">
        <v>5</v>
      </c>
      <c r="D38" s="244" t="s">
        <v>38</v>
      </c>
      <c r="E38" s="244" t="s">
        <v>665</v>
      </c>
      <c r="F38" s="244" t="s">
        <v>6</v>
      </c>
      <c r="G38" s="51" t="s">
        <v>551</v>
      </c>
      <c r="H38" s="159">
        <v>59</v>
      </c>
      <c r="I38" s="159">
        <v>58</v>
      </c>
      <c r="J38" s="160">
        <f t="shared" si="0"/>
        <v>117</v>
      </c>
      <c r="K38" s="247" t="s">
        <v>470</v>
      </c>
      <c r="L38" s="160" t="str">
        <f t="shared" si="1"/>
        <v>-</v>
      </c>
      <c r="M38" s="160"/>
      <c r="N38" s="161"/>
      <c r="O38" s="162"/>
      <c r="P38" s="163"/>
      <c r="Q38" s="163"/>
      <c r="R38" s="163"/>
      <c r="S38" s="159"/>
    </row>
    <row r="39" spans="1:20" ht="16.5" customHeight="1">
      <c r="A39" s="53">
        <v>36</v>
      </c>
      <c r="B39" s="159" t="s">
        <v>211</v>
      </c>
      <c r="C39" s="173">
        <v>4</v>
      </c>
      <c r="D39" s="254" t="s">
        <v>744</v>
      </c>
      <c r="E39" s="254" t="s">
        <v>745</v>
      </c>
      <c r="F39" s="242" t="s">
        <v>18</v>
      </c>
      <c r="G39" s="51" t="s">
        <v>550</v>
      </c>
      <c r="H39" s="159">
        <v>70</v>
      </c>
      <c r="I39" s="159">
        <v>58</v>
      </c>
      <c r="J39" s="160">
        <f t="shared" si="0"/>
        <v>128</v>
      </c>
      <c r="K39" s="247" t="s">
        <v>470</v>
      </c>
      <c r="L39" s="160" t="str">
        <f t="shared" si="1"/>
        <v>-</v>
      </c>
      <c r="M39" s="160"/>
      <c r="N39" s="115"/>
      <c r="O39" s="162"/>
      <c r="P39" s="163"/>
      <c r="Q39" s="163"/>
      <c r="R39" s="163"/>
      <c r="S39" s="159">
        <v>29</v>
      </c>
      <c r="T39" s="153" t="s">
        <v>769</v>
      </c>
    </row>
    <row r="40" spans="1:20">
      <c r="H40" s="183">
        <f>AVERAGE(H4:H39)</f>
        <v>49.944444444444443</v>
      </c>
      <c r="I40" s="183">
        <f>AVERAGE(I4:I39)</f>
        <v>49.472222222222221</v>
      </c>
    </row>
    <row r="41" spans="1:20">
      <c r="H41" s="99" t="s">
        <v>613</v>
      </c>
      <c r="I41" s="99" t="s">
        <v>613</v>
      </c>
    </row>
  </sheetData>
  <sortState ref="B4:U39">
    <sortCondition ref="L4:L39"/>
    <sortCondition ref="J4:J39"/>
    <sortCondition descending="1" ref="B4:B39"/>
  </sortState>
  <dataValidations count="2">
    <dataValidation type="list" allowBlank="1" showInputMessage="1" showErrorMessage="1" sqref="G4:G39">
      <formula1>"Blue,White,Black,Red"</formula1>
    </dataValidation>
    <dataValidation type="list" allowBlank="1" showInputMessage="1" showErrorMessage="1" sqref="B4:B39">
      <formula1>"会員,NEW-1,NEW-2,GUEST"</formula1>
    </dataValidation>
  </dataValidations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zoomScale="85" zoomScaleNormal="85" workbookViewId="0">
      <pane ySplit="3" topLeftCell="A4" activePane="bottomLeft" state="frozen"/>
      <selection pane="bottomLeft" activeCell="J26" sqref="J26"/>
    </sheetView>
  </sheetViews>
  <sheetFormatPr defaultRowHeight="15"/>
  <cols>
    <col min="1" max="1" width="6.7109375" style="290" customWidth="1"/>
    <col min="2" max="2" width="8.5703125" style="183" bestFit="1" customWidth="1"/>
    <col min="3" max="3" width="4.7109375" style="183" customWidth="1"/>
    <col min="4" max="4" width="12.7109375" style="280" customWidth="1"/>
    <col min="5" max="5" width="12.7109375" style="183" customWidth="1"/>
    <col min="6" max="6" width="47.140625" style="183" bestFit="1" customWidth="1"/>
    <col min="7" max="8" width="7.7109375" style="183" customWidth="1"/>
    <col min="9" max="9" width="7.7109375" style="153" customWidth="1"/>
    <col min="10" max="10" width="8.28515625" style="153" customWidth="1"/>
    <col min="11" max="11" width="7.7109375" style="280" customWidth="1"/>
    <col min="12" max="14" width="8.28515625" style="153" customWidth="1"/>
    <col min="15" max="15" width="10.7109375" style="153" customWidth="1"/>
    <col min="16" max="19" width="10.7109375" style="153" bestFit="1" customWidth="1"/>
    <col min="20" max="16384" width="9.140625" style="153"/>
  </cols>
  <sheetData>
    <row r="1" spans="1:20" ht="18.75">
      <c r="A1" s="166" t="s">
        <v>585</v>
      </c>
      <c r="B1" s="236"/>
      <c r="C1" s="236"/>
      <c r="D1" s="276"/>
      <c r="E1" s="236"/>
    </row>
    <row r="2" spans="1:20" ht="15" customHeight="1">
      <c r="A2" s="165"/>
      <c r="B2" s="236"/>
      <c r="C2" s="236"/>
      <c r="D2" s="276"/>
      <c r="E2" s="236"/>
    </row>
    <row r="3" spans="1:20" ht="16.5">
      <c r="A3" s="201" t="s">
        <v>212</v>
      </c>
      <c r="B3" s="159" t="s">
        <v>213</v>
      </c>
      <c r="C3" s="159" t="s">
        <v>215</v>
      </c>
      <c r="D3" s="277" t="s">
        <v>599</v>
      </c>
      <c r="E3" s="154" t="s">
        <v>600</v>
      </c>
      <c r="F3" s="154" t="s">
        <v>202</v>
      </c>
      <c r="G3" s="154" t="s">
        <v>692</v>
      </c>
      <c r="H3" s="154" t="s">
        <v>218</v>
      </c>
      <c r="I3" s="154" t="s">
        <v>219</v>
      </c>
      <c r="J3" s="155" t="s">
        <v>220</v>
      </c>
      <c r="K3" s="277" t="s">
        <v>217</v>
      </c>
      <c r="L3" s="155" t="s">
        <v>221</v>
      </c>
      <c r="M3" s="155" t="s">
        <v>584</v>
      </c>
      <c r="N3" s="156" t="s">
        <v>580</v>
      </c>
      <c r="O3" s="157" t="s">
        <v>223</v>
      </c>
      <c r="P3" s="158" t="s">
        <v>581</v>
      </c>
      <c r="Q3" s="158" t="s">
        <v>582</v>
      </c>
      <c r="R3" s="158" t="s">
        <v>583</v>
      </c>
      <c r="S3" s="158" t="s">
        <v>598</v>
      </c>
    </row>
    <row r="4" spans="1:20" ht="16.5" customHeight="1">
      <c r="A4" s="289">
        <v>1</v>
      </c>
      <c r="B4" s="159" t="s">
        <v>214</v>
      </c>
      <c r="C4" s="191">
        <v>6</v>
      </c>
      <c r="D4" s="279" t="s">
        <v>111</v>
      </c>
      <c r="E4" s="36" t="s">
        <v>112</v>
      </c>
      <c r="F4" s="36" t="s">
        <v>113</v>
      </c>
      <c r="G4" s="51" t="s">
        <v>550</v>
      </c>
      <c r="H4" s="159">
        <v>45</v>
      </c>
      <c r="I4" s="159">
        <v>42</v>
      </c>
      <c r="J4" s="160">
        <f t="shared" ref="J4:J34" si="0">H4+I4</f>
        <v>87</v>
      </c>
      <c r="K4" s="281" t="s">
        <v>738</v>
      </c>
      <c r="L4" s="160">
        <f t="shared" ref="L4:L34" si="1">IF(K4="-","-",J4-K4)</f>
        <v>72</v>
      </c>
      <c r="M4" s="160">
        <v>15</v>
      </c>
      <c r="N4" s="283">
        <f>IF(L4&gt;=72,ROUND(K4*0.8,0), ROUND((K4-(72-L4)/2)*0.8,0))</f>
        <v>12</v>
      </c>
      <c r="O4" s="162"/>
      <c r="P4" s="163"/>
      <c r="Q4" s="163"/>
      <c r="R4" s="163"/>
      <c r="S4" s="159"/>
      <c r="T4" s="260">
        <v>50</v>
      </c>
    </row>
    <row r="5" spans="1:20" ht="16.5">
      <c r="A5" s="289">
        <v>2</v>
      </c>
      <c r="B5" s="159" t="s">
        <v>214</v>
      </c>
      <c r="C5" s="173">
        <v>4</v>
      </c>
      <c r="D5" s="278" t="s">
        <v>38</v>
      </c>
      <c r="E5" s="35" t="s">
        <v>39</v>
      </c>
      <c r="F5" s="35" t="s">
        <v>6</v>
      </c>
      <c r="G5" s="51" t="s">
        <v>549</v>
      </c>
      <c r="H5" s="159">
        <v>43</v>
      </c>
      <c r="I5" s="159">
        <v>44</v>
      </c>
      <c r="J5" s="160">
        <f t="shared" si="0"/>
        <v>87</v>
      </c>
      <c r="K5" s="282">
        <v>14</v>
      </c>
      <c r="L5" s="160">
        <f t="shared" si="1"/>
        <v>73</v>
      </c>
      <c r="M5" s="160">
        <v>14</v>
      </c>
      <c r="N5" s="283">
        <f>IF(L5&gt;=72,ROUND(K5*0.9,0), ROUND((K5-(72-L5)/2)*0.9,0))</f>
        <v>13</v>
      </c>
      <c r="O5" s="162"/>
      <c r="P5" s="163"/>
      <c r="Q5" s="163"/>
      <c r="R5" s="163"/>
      <c r="S5" s="159"/>
      <c r="T5" s="260">
        <v>30</v>
      </c>
    </row>
    <row r="6" spans="1:20" ht="16.5">
      <c r="A6" s="289">
        <v>3</v>
      </c>
      <c r="B6" s="159" t="s">
        <v>214</v>
      </c>
      <c r="C6" s="191">
        <v>1</v>
      </c>
      <c r="D6" s="278" t="s">
        <v>22</v>
      </c>
      <c r="E6" s="35" t="s">
        <v>25</v>
      </c>
      <c r="F6" s="35" t="s">
        <v>26</v>
      </c>
      <c r="G6" s="51" t="s">
        <v>550</v>
      </c>
      <c r="H6" s="159">
        <v>42</v>
      </c>
      <c r="I6" s="159">
        <v>38</v>
      </c>
      <c r="J6" s="160">
        <f t="shared" si="0"/>
        <v>80</v>
      </c>
      <c r="K6" s="281">
        <v>6</v>
      </c>
      <c r="L6" s="160">
        <f t="shared" si="1"/>
        <v>74</v>
      </c>
      <c r="M6" s="160">
        <v>13</v>
      </c>
      <c r="N6" s="283">
        <f>IF(L6&gt;=72,ROUND(K6*0.95,0), ROUND((K6-(72-L6)/2)*0.95,0))</f>
        <v>6</v>
      </c>
      <c r="O6" s="162" t="s">
        <v>685</v>
      </c>
      <c r="P6" s="163"/>
      <c r="Q6" s="163"/>
      <c r="R6" s="284" t="s">
        <v>799</v>
      </c>
      <c r="S6" s="159"/>
      <c r="T6" s="260">
        <v>20</v>
      </c>
    </row>
    <row r="7" spans="1:20" ht="16.5">
      <c r="A7" s="289">
        <v>4</v>
      </c>
      <c r="B7" s="159" t="s">
        <v>214</v>
      </c>
      <c r="C7" s="173">
        <v>5</v>
      </c>
      <c r="D7" s="278" t="s">
        <v>144</v>
      </c>
      <c r="E7" s="35" t="s">
        <v>203</v>
      </c>
      <c r="F7" s="35" t="s">
        <v>204</v>
      </c>
      <c r="G7" s="51" t="s">
        <v>550</v>
      </c>
      <c r="H7" s="159">
        <v>43</v>
      </c>
      <c r="I7" s="159">
        <v>42</v>
      </c>
      <c r="J7" s="160">
        <f t="shared" si="0"/>
        <v>85</v>
      </c>
      <c r="K7" s="282">
        <v>11</v>
      </c>
      <c r="L7" s="160">
        <f t="shared" si="1"/>
        <v>74</v>
      </c>
      <c r="M7" s="160">
        <v>12</v>
      </c>
      <c r="N7" s="115"/>
      <c r="O7" s="162" t="s">
        <v>587</v>
      </c>
      <c r="P7" s="163"/>
      <c r="Q7" s="163"/>
      <c r="R7" s="163"/>
      <c r="S7" s="159"/>
      <c r="T7" s="153" t="s">
        <v>763</v>
      </c>
    </row>
    <row r="8" spans="1:20" ht="16.5">
      <c r="A8" s="289">
        <v>5</v>
      </c>
      <c r="B8" s="159" t="s">
        <v>214</v>
      </c>
      <c r="C8" s="173">
        <v>5</v>
      </c>
      <c r="D8" s="278" t="s">
        <v>136</v>
      </c>
      <c r="E8" s="35" t="s">
        <v>137</v>
      </c>
      <c r="F8" s="35" t="s">
        <v>647</v>
      </c>
      <c r="G8" s="51" t="s">
        <v>550</v>
      </c>
      <c r="H8" s="159">
        <v>47</v>
      </c>
      <c r="I8" s="159">
        <v>45</v>
      </c>
      <c r="J8" s="160">
        <f t="shared" si="0"/>
        <v>92</v>
      </c>
      <c r="K8" s="281">
        <v>17</v>
      </c>
      <c r="L8" s="160">
        <f t="shared" si="1"/>
        <v>75</v>
      </c>
      <c r="M8" s="160">
        <v>11</v>
      </c>
      <c r="N8" s="161"/>
      <c r="O8" s="162"/>
      <c r="P8" s="163"/>
      <c r="Q8" s="163"/>
      <c r="R8" s="163"/>
      <c r="S8" s="159"/>
      <c r="T8" s="153" t="s">
        <v>763</v>
      </c>
    </row>
    <row r="9" spans="1:20" ht="16.5">
      <c r="A9" s="289">
        <v>6</v>
      </c>
      <c r="B9" s="159" t="s">
        <v>214</v>
      </c>
      <c r="C9" s="173">
        <v>3</v>
      </c>
      <c r="D9" s="279" t="s">
        <v>35</v>
      </c>
      <c r="E9" s="36" t="s">
        <v>36</v>
      </c>
      <c r="F9" s="36" t="s">
        <v>37</v>
      </c>
      <c r="G9" s="51" t="s">
        <v>550</v>
      </c>
      <c r="H9" s="159">
        <v>43</v>
      </c>
      <c r="I9" s="159">
        <v>47</v>
      </c>
      <c r="J9" s="160">
        <f t="shared" si="0"/>
        <v>90</v>
      </c>
      <c r="K9" s="282">
        <v>12</v>
      </c>
      <c r="L9" s="160">
        <f t="shared" si="1"/>
        <v>78</v>
      </c>
      <c r="M9" s="160">
        <v>10</v>
      </c>
      <c r="N9" s="161"/>
      <c r="O9" s="162"/>
      <c r="P9" s="163" t="s">
        <v>591</v>
      </c>
      <c r="Q9" s="163"/>
      <c r="R9" s="163"/>
      <c r="S9" s="159"/>
      <c r="T9" s="153" t="s">
        <v>767</v>
      </c>
    </row>
    <row r="10" spans="1:20" ht="16.5">
      <c r="A10" s="289">
        <v>7</v>
      </c>
      <c r="B10" s="159" t="s">
        <v>214</v>
      </c>
      <c r="C10" s="173">
        <v>1</v>
      </c>
      <c r="D10" s="278" t="s">
        <v>552</v>
      </c>
      <c r="E10" s="35" t="s">
        <v>553</v>
      </c>
      <c r="F10" s="35" t="s">
        <v>554</v>
      </c>
      <c r="G10" s="51" t="s">
        <v>550</v>
      </c>
      <c r="H10" s="159">
        <v>51</v>
      </c>
      <c r="I10" s="159">
        <v>41</v>
      </c>
      <c r="J10" s="160">
        <f t="shared" si="0"/>
        <v>92</v>
      </c>
      <c r="K10" s="282" t="s">
        <v>749</v>
      </c>
      <c r="L10" s="160">
        <f t="shared" si="1"/>
        <v>78</v>
      </c>
      <c r="M10" s="160">
        <v>8</v>
      </c>
      <c r="N10" s="115"/>
      <c r="O10" s="162" t="s">
        <v>590</v>
      </c>
      <c r="P10" s="163"/>
      <c r="Q10" s="163"/>
      <c r="R10" s="163"/>
      <c r="S10" s="159"/>
    </row>
    <row r="11" spans="1:20" ht="16.5">
      <c r="A11" s="289">
        <v>8</v>
      </c>
      <c r="B11" s="159" t="s">
        <v>214</v>
      </c>
      <c r="C11" s="173">
        <v>1</v>
      </c>
      <c r="D11" s="278" t="s">
        <v>73</v>
      </c>
      <c r="E11" s="35" t="s">
        <v>74</v>
      </c>
      <c r="F11" s="35" t="s">
        <v>75</v>
      </c>
      <c r="G11" s="51" t="s">
        <v>550</v>
      </c>
      <c r="H11" s="159">
        <v>46</v>
      </c>
      <c r="I11" s="159">
        <v>46</v>
      </c>
      <c r="J11" s="160">
        <f t="shared" si="0"/>
        <v>92</v>
      </c>
      <c r="K11" s="281">
        <v>14</v>
      </c>
      <c r="L11" s="160">
        <f t="shared" si="1"/>
        <v>78</v>
      </c>
      <c r="M11" s="160">
        <v>9</v>
      </c>
      <c r="N11" s="115"/>
      <c r="O11" s="162"/>
      <c r="P11" s="163"/>
      <c r="Q11" s="163"/>
      <c r="R11" s="163"/>
      <c r="S11" s="159"/>
      <c r="T11" s="153" t="s">
        <v>9</v>
      </c>
    </row>
    <row r="12" spans="1:20" ht="16.5">
      <c r="A12" s="289">
        <v>9</v>
      </c>
      <c r="B12" s="159" t="s">
        <v>214</v>
      </c>
      <c r="C12" s="174">
        <v>3</v>
      </c>
      <c r="D12" s="278" t="s">
        <v>577</v>
      </c>
      <c r="E12" s="35" t="s">
        <v>638</v>
      </c>
      <c r="F12" s="35" t="s">
        <v>578</v>
      </c>
      <c r="G12" s="51" t="s">
        <v>550</v>
      </c>
      <c r="H12" s="159">
        <v>48</v>
      </c>
      <c r="I12" s="159">
        <v>56</v>
      </c>
      <c r="J12" s="160">
        <f t="shared" si="0"/>
        <v>104</v>
      </c>
      <c r="K12" s="282" t="s">
        <v>714</v>
      </c>
      <c r="L12" s="160">
        <f t="shared" si="1"/>
        <v>78</v>
      </c>
      <c r="M12" s="160">
        <v>7</v>
      </c>
      <c r="N12" s="161"/>
      <c r="O12" s="162"/>
      <c r="P12" s="163"/>
      <c r="Q12" s="163"/>
      <c r="R12" s="163"/>
      <c r="S12" s="159"/>
    </row>
    <row r="13" spans="1:20" ht="16.5">
      <c r="A13" s="289">
        <v>10</v>
      </c>
      <c r="B13" s="159" t="s">
        <v>214</v>
      </c>
      <c r="C13" s="191">
        <v>8</v>
      </c>
      <c r="D13" s="278" t="s">
        <v>329</v>
      </c>
      <c r="E13" s="35" t="s">
        <v>330</v>
      </c>
      <c r="F13" s="35" t="s">
        <v>26</v>
      </c>
      <c r="G13" s="51" t="s">
        <v>550</v>
      </c>
      <c r="H13" s="159">
        <v>46</v>
      </c>
      <c r="I13" s="159">
        <v>42</v>
      </c>
      <c r="J13" s="160">
        <f t="shared" si="0"/>
        <v>88</v>
      </c>
      <c r="K13" s="282">
        <v>9</v>
      </c>
      <c r="L13" s="160">
        <f t="shared" si="1"/>
        <v>79</v>
      </c>
      <c r="M13" s="160">
        <v>6</v>
      </c>
      <c r="N13" s="161"/>
      <c r="O13" s="162" t="s">
        <v>613</v>
      </c>
      <c r="P13" s="162" t="s">
        <v>592</v>
      </c>
      <c r="Q13" s="163" t="s">
        <v>565</v>
      </c>
      <c r="R13" s="163"/>
      <c r="S13" s="159"/>
      <c r="T13" s="153" t="s">
        <v>801</v>
      </c>
    </row>
    <row r="14" spans="1:20" ht="16.5">
      <c r="A14" s="289">
        <v>11</v>
      </c>
      <c r="B14" s="159" t="s">
        <v>214</v>
      </c>
      <c r="C14" s="173">
        <v>5</v>
      </c>
      <c r="D14" s="278" t="s">
        <v>77</v>
      </c>
      <c r="E14" s="35" t="s">
        <v>78</v>
      </c>
      <c r="F14" s="35" t="s">
        <v>79</v>
      </c>
      <c r="G14" s="51" t="s">
        <v>550</v>
      </c>
      <c r="H14" s="159">
        <v>42</v>
      </c>
      <c r="I14" s="159">
        <v>48</v>
      </c>
      <c r="J14" s="160">
        <f t="shared" si="0"/>
        <v>90</v>
      </c>
      <c r="K14" s="281">
        <v>11</v>
      </c>
      <c r="L14" s="160">
        <f t="shared" si="1"/>
        <v>79</v>
      </c>
      <c r="M14" s="160">
        <v>5</v>
      </c>
      <c r="N14" s="115"/>
      <c r="O14" s="162" t="s">
        <v>798</v>
      </c>
      <c r="P14" s="163"/>
      <c r="Q14" s="163" t="s">
        <v>563</v>
      </c>
      <c r="R14" s="163"/>
      <c r="S14" s="159"/>
    </row>
    <row r="15" spans="1:20" ht="16.5">
      <c r="A15" s="289">
        <v>12</v>
      </c>
      <c r="B15" s="159" t="s">
        <v>214</v>
      </c>
      <c r="C15" s="191">
        <v>4</v>
      </c>
      <c r="D15" s="279" t="s">
        <v>70</v>
      </c>
      <c r="E15" s="36" t="s">
        <v>71</v>
      </c>
      <c r="F15" s="36" t="s">
        <v>72</v>
      </c>
      <c r="G15" s="51" t="s">
        <v>550</v>
      </c>
      <c r="H15" s="159">
        <v>58</v>
      </c>
      <c r="I15" s="159">
        <v>58</v>
      </c>
      <c r="J15" s="160">
        <f t="shared" si="0"/>
        <v>116</v>
      </c>
      <c r="K15" s="282">
        <v>36</v>
      </c>
      <c r="L15" s="160">
        <f t="shared" si="1"/>
        <v>80</v>
      </c>
      <c r="M15" s="160">
        <v>4</v>
      </c>
      <c r="N15" s="161"/>
      <c r="O15" s="162"/>
      <c r="P15" s="163"/>
      <c r="Q15" s="163"/>
      <c r="R15" s="163"/>
      <c r="S15" s="159"/>
      <c r="T15" s="153" t="s">
        <v>613</v>
      </c>
    </row>
    <row r="16" spans="1:20" ht="16.5" customHeight="1">
      <c r="A16" s="289">
        <v>13</v>
      </c>
      <c r="B16" s="159" t="s">
        <v>214</v>
      </c>
      <c r="C16" s="173">
        <v>4</v>
      </c>
      <c r="D16" s="278" t="s">
        <v>4</v>
      </c>
      <c r="E16" s="192" t="s">
        <v>8</v>
      </c>
      <c r="F16" s="193" t="s">
        <v>9</v>
      </c>
      <c r="G16" s="51" t="s">
        <v>550</v>
      </c>
      <c r="H16" s="159">
        <v>50</v>
      </c>
      <c r="I16" s="159">
        <v>44</v>
      </c>
      <c r="J16" s="160">
        <f t="shared" si="0"/>
        <v>94</v>
      </c>
      <c r="K16" s="282">
        <v>13</v>
      </c>
      <c r="L16" s="160">
        <f t="shared" si="1"/>
        <v>81</v>
      </c>
      <c r="M16" s="160">
        <v>3</v>
      </c>
      <c r="N16" s="161"/>
      <c r="O16" s="162" t="s">
        <v>587</v>
      </c>
      <c r="P16" s="163"/>
      <c r="Q16" s="163"/>
      <c r="R16" s="163"/>
      <c r="S16" s="159"/>
    </row>
    <row r="17" spans="1:20" ht="16.5">
      <c r="A17" s="289">
        <v>14</v>
      </c>
      <c r="B17" s="159" t="s">
        <v>214</v>
      </c>
      <c r="C17" s="173">
        <v>7</v>
      </c>
      <c r="D17" s="279" t="s">
        <v>287</v>
      </c>
      <c r="E17" s="36" t="s">
        <v>288</v>
      </c>
      <c r="F17" s="36" t="s">
        <v>459</v>
      </c>
      <c r="G17" s="51" t="s">
        <v>550</v>
      </c>
      <c r="H17" s="159">
        <v>47</v>
      </c>
      <c r="I17" s="159">
        <v>55</v>
      </c>
      <c r="J17" s="160">
        <f t="shared" si="0"/>
        <v>102</v>
      </c>
      <c r="K17" s="282">
        <v>21</v>
      </c>
      <c r="L17" s="160">
        <f t="shared" si="1"/>
        <v>81</v>
      </c>
      <c r="M17" s="160">
        <v>2</v>
      </c>
      <c r="N17" s="161"/>
      <c r="O17" s="162"/>
      <c r="P17" s="163"/>
      <c r="Q17" s="163"/>
      <c r="R17" s="163"/>
      <c r="S17" s="159"/>
    </row>
    <row r="18" spans="1:20" ht="16.5" customHeight="1">
      <c r="A18" s="289">
        <v>15</v>
      </c>
      <c r="B18" s="159" t="s">
        <v>214</v>
      </c>
      <c r="C18" s="173">
        <v>2</v>
      </c>
      <c r="D18" s="279" t="s">
        <v>54</v>
      </c>
      <c r="E18" s="36" t="s">
        <v>55</v>
      </c>
      <c r="F18" s="36" t="s">
        <v>56</v>
      </c>
      <c r="G18" s="51" t="s">
        <v>551</v>
      </c>
      <c r="H18" s="159">
        <v>52</v>
      </c>
      <c r="I18" s="159">
        <v>56</v>
      </c>
      <c r="J18" s="160">
        <f t="shared" si="0"/>
        <v>108</v>
      </c>
      <c r="K18" s="282">
        <v>27</v>
      </c>
      <c r="L18" s="160">
        <f t="shared" si="1"/>
        <v>81</v>
      </c>
      <c r="M18" s="160">
        <v>1</v>
      </c>
      <c r="N18" s="161"/>
      <c r="O18" s="162" t="s">
        <v>613</v>
      </c>
      <c r="P18" s="162" t="s">
        <v>567</v>
      </c>
      <c r="Q18" s="163"/>
      <c r="R18" s="163"/>
      <c r="S18" s="159"/>
      <c r="T18" s="153" t="s">
        <v>765</v>
      </c>
    </row>
    <row r="19" spans="1:20" ht="16.5">
      <c r="A19" s="289">
        <v>16</v>
      </c>
      <c r="B19" s="159" t="s">
        <v>214</v>
      </c>
      <c r="C19" s="191">
        <v>6</v>
      </c>
      <c r="D19" s="279" t="s">
        <v>22</v>
      </c>
      <c r="E19" s="36" t="s">
        <v>23</v>
      </c>
      <c r="F19" s="36" t="s">
        <v>24</v>
      </c>
      <c r="G19" s="51" t="s">
        <v>550</v>
      </c>
      <c r="H19" s="159">
        <v>42</v>
      </c>
      <c r="I19" s="159">
        <v>45</v>
      </c>
      <c r="J19" s="160">
        <f t="shared" si="0"/>
        <v>87</v>
      </c>
      <c r="K19" s="282">
        <v>4</v>
      </c>
      <c r="L19" s="160">
        <f t="shared" si="1"/>
        <v>83</v>
      </c>
      <c r="M19" s="160">
        <v>1</v>
      </c>
      <c r="N19" s="161"/>
      <c r="O19" s="162"/>
      <c r="P19" s="163"/>
      <c r="Q19" s="163"/>
      <c r="R19" s="163"/>
      <c r="S19" s="159"/>
    </row>
    <row r="20" spans="1:20" ht="16.5">
      <c r="A20" s="289">
        <v>17</v>
      </c>
      <c r="B20" s="159" t="s">
        <v>214</v>
      </c>
      <c r="C20" s="173">
        <v>3</v>
      </c>
      <c r="D20" s="278" t="s">
        <v>380</v>
      </c>
      <c r="E20" s="35" t="s">
        <v>381</v>
      </c>
      <c r="F20" s="35" t="s">
        <v>458</v>
      </c>
      <c r="G20" s="51" t="s">
        <v>550</v>
      </c>
      <c r="H20" s="159">
        <v>53</v>
      </c>
      <c r="I20" s="159">
        <v>59</v>
      </c>
      <c r="J20" s="160">
        <f t="shared" si="0"/>
        <v>112</v>
      </c>
      <c r="K20" s="282">
        <v>27</v>
      </c>
      <c r="L20" s="160">
        <f t="shared" si="1"/>
        <v>85</v>
      </c>
      <c r="M20" s="160">
        <v>1</v>
      </c>
      <c r="N20" s="115"/>
      <c r="O20" s="162"/>
      <c r="P20" s="163"/>
      <c r="Q20" s="163"/>
      <c r="R20" s="163"/>
      <c r="S20" s="159"/>
    </row>
    <row r="21" spans="1:20" ht="16.5">
      <c r="A21" s="289">
        <v>18</v>
      </c>
      <c r="B21" s="159" t="s">
        <v>214</v>
      </c>
      <c r="C21" s="173">
        <v>5</v>
      </c>
      <c r="D21" s="279" t="s">
        <v>16</v>
      </c>
      <c r="E21" s="36" t="s">
        <v>17</v>
      </c>
      <c r="F21" s="36" t="s">
        <v>18</v>
      </c>
      <c r="G21" s="51" t="s">
        <v>550</v>
      </c>
      <c r="H21" s="159">
        <v>54</v>
      </c>
      <c r="I21" s="159">
        <v>56</v>
      </c>
      <c r="J21" s="160">
        <f t="shared" si="0"/>
        <v>110</v>
      </c>
      <c r="K21" s="282">
        <v>21</v>
      </c>
      <c r="L21" s="160">
        <f t="shared" si="1"/>
        <v>89</v>
      </c>
      <c r="M21" s="160">
        <v>1</v>
      </c>
      <c r="N21" s="167">
        <f>IF(K21&gt;=36,36,K21+1)</f>
        <v>22</v>
      </c>
      <c r="O21" s="162"/>
      <c r="P21" s="163"/>
      <c r="Q21" s="163"/>
      <c r="R21" s="163"/>
      <c r="S21" s="159"/>
      <c r="T21" s="260">
        <v>20</v>
      </c>
    </row>
    <row r="22" spans="1:20" ht="16.5">
      <c r="A22" s="289">
        <v>19</v>
      </c>
      <c r="B22" s="159" t="s">
        <v>214</v>
      </c>
      <c r="C22" s="191">
        <v>2</v>
      </c>
      <c r="D22" s="278" t="s">
        <v>67</v>
      </c>
      <c r="E22" s="35" t="s">
        <v>68</v>
      </c>
      <c r="F22" s="35" t="s">
        <v>6</v>
      </c>
      <c r="G22" s="51" t="s">
        <v>551</v>
      </c>
      <c r="H22" s="159">
        <v>68</v>
      </c>
      <c r="I22" s="159">
        <v>59</v>
      </c>
      <c r="J22" s="160">
        <f t="shared" si="0"/>
        <v>127</v>
      </c>
      <c r="K22" s="282">
        <v>31</v>
      </c>
      <c r="L22" s="160">
        <f t="shared" si="1"/>
        <v>96</v>
      </c>
      <c r="M22" s="160">
        <v>1</v>
      </c>
      <c r="N22" s="167">
        <f>IF(K22&gt;=36,36,K22+2)</f>
        <v>33</v>
      </c>
      <c r="O22" s="162"/>
      <c r="P22" s="163"/>
      <c r="Q22" s="163"/>
      <c r="R22" s="163"/>
      <c r="S22" s="159"/>
      <c r="T22" s="153" t="s">
        <v>804</v>
      </c>
    </row>
    <row r="23" spans="1:20" ht="16.5" customHeight="1">
      <c r="A23" s="289">
        <v>20</v>
      </c>
      <c r="B23" s="159" t="s">
        <v>214</v>
      </c>
      <c r="C23" s="191">
        <v>8</v>
      </c>
      <c r="D23" s="278" t="s">
        <v>90</v>
      </c>
      <c r="E23" s="35" t="s">
        <v>91</v>
      </c>
      <c r="F23" s="35" t="s">
        <v>92</v>
      </c>
      <c r="G23" s="51" t="s">
        <v>549</v>
      </c>
      <c r="H23" s="159" t="s">
        <v>800</v>
      </c>
      <c r="I23" s="159" t="s">
        <v>800</v>
      </c>
      <c r="J23" s="160" t="e">
        <f>H23+I23</f>
        <v>#VALUE!</v>
      </c>
      <c r="K23" s="282">
        <v>12</v>
      </c>
      <c r="L23" s="160" t="e">
        <f>IF(K23="-","-",J23-K23)</f>
        <v>#VALUE!</v>
      </c>
      <c r="M23" s="160"/>
      <c r="N23" s="161"/>
      <c r="O23" s="162"/>
      <c r="P23" s="163"/>
      <c r="Q23" s="163"/>
      <c r="R23" s="163"/>
      <c r="S23" s="159"/>
    </row>
    <row r="24" spans="1:20" ht="16.5">
      <c r="A24" s="289" t="s">
        <v>650</v>
      </c>
      <c r="B24" s="159" t="s">
        <v>205</v>
      </c>
      <c r="C24" s="173">
        <v>1</v>
      </c>
      <c r="D24" s="278" t="s">
        <v>498</v>
      </c>
      <c r="E24" s="35" t="s">
        <v>499</v>
      </c>
      <c r="F24" s="35" t="s">
        <v>6</v>
      </c>
      <c r="G24" s="51" t="s">
        <v>551</v>
      </c>
      <c r="H24" s="159">
        <v>43</v>
      </c>
      <c r="I24" s="159">
        <v>42</v>
      </c>
      <c r="J24" s="160">
        <f t="shared" si="0"/>
        <v>85</v>
      </c>
      <c r="K24" s="282" t="s">
        <v>786</v>
      </c>
      <c r="L24" s="160" t="e">
        <f t="shared" si="1"/>
        <v>#VALUE!</v>
      </c>
      <c r="M24" s="160"/>
      <c r="N24" s="115"/>
      <c r="O24" s="162"/>
      <c r="P24" s="163"/>
      <c r="Q24" s="163"/>
      <c r="R24" s="163"/>
      <c r="S24" s="159"/>
      <c r="T24" s="153" t="s">
        <v>764</v>
      </c>
    </row>
    <row r="25" spans="1:20" ht="16.5">
      <c r="A25" s="289"/>
      <c r="B25" s="159" t="s">
        <v>205</v>
      </c>
      <c r="C25" s="191">
        <v>6</v>
      </c>
      <c r="D25" s="278" t="s">
        <v>108</v>
      </c>
      <c r="E25" s="35" t="s">
        <v>109</v>
      </c>
      <c r="F25" s="35" t="s">
        <v>791</v>
      </c>
      <c r="G25" s="51" t="s">
        <v>550</v>
      </c>
      <c r="H25" s="159">
        <v>44</v>
      </c>
      <c r="I25" s="159">
        <v>56</v>
      </c>
      <c r="J25" s="160">
        <f t="shared" si="0"/>
        <v>100</v>
      </c>
      <c r="K25" s="282" t="s">
        <v>786</v>
      </c>
      <c r="L25" s="160" t="e">
        <f t="shared" si="1"/>
        <v>#VALUE!</v>
      </c>
      <c r="M25" s="160"/>
      <c r="N25" s="115"/>
      <c r="O25" s="162"/>
      <c r="P25" s="163"/>
      <c r="Q25" s="163"/>
      <c r="R25" s="163"/>
      <c r="S25" s="159"/>
    </row>
    <row r="26" spans="1:20" ht="16.5">
      <c r="A26" s="289"/>
      <c r="B26" s="294" t="s">
        <v>211</v>
      </c>
      <c r="C26" s="173">
        <v>2</v>
      </c>
      <c r="D26" s="278" t="s">
        <v>787</v>
      </c>
      <c r="E26" s="35" t="s">
        <v>641</v>
      </c>
      <c r="F26" s="35" t="s">
        <v>6</v>
      </c>
      <c r="G26" s="51" t="s">
        <v>550</v>
      </c>
      <c r="H26" s="159">
        <v>49</v>
      </c>
      <c r="I26" s="159">
        <v>52</v>
      </c>
      <c r="J26" s="160">
        <f t="shared" si="0"/>
        <v>101</v>
      </c>
      <c r="K26" s="281" t="s">
        <v>786</v>
      </c>
      <c r="L26" s="160" t="e">
        <f t="shared" si="1"/>
        <v>#VALUE!</v>
      </c>
      <c r="M26" s="160"/>
      <c r="N26" s="115"/>
      <c r="O26" s="162"/>
      <c r="P26" s="163"/>
      <c r="Q26" s="163"/>
      <c r="R26" s="163"/>
      <c r="S26" s="159"/>
      <c r="T26" s="153" t="s">
        <v>803</v>
      </c>
    </row>
    <row r="27" spans="1:20" ht="16.5">
      <c r="A27" s="289"/>
      <c r="B27" s="159" t="s">
        <v>205</v>
      </c>
      <c r="C27" s="173">
        <v>7</v>
      </c>
      <c r="D27" s="278" t="s">
        <v>667</v>
      </c>
      <c r="E27" s="35" t="s">
        <v>668</v>
      </c>
      <c r="F27" s="35" t="s">
        <v>6</v>
      </c>
      <c r="G27" s="51" t="s">
        <v>549</v>
      </c>
      <c r="H27" s="159">
        <v>52</v>
      </c>
      <c r="I27" s="159">
        <v>53</v>
      </c>
      <c r="J27" s="160">
        <f t="shared" si="0"/>
        <v>105</v>
      </c>
      <c r="K27" s="282" t="s">
        <v>786</v>
      </c>
      <c r="L27" s="160" t="e">
        <f t="shared" si="1"/>
        <v>#VALUE!</v>
      </c>
      <c r="M27" s="160"/>
      <c r="N27" s="161"/>
      <c r="O27" s="162"/>
      <c r="P27" s="163"/>
      <c r="Q27" s="163"/>
      <c r="R27" s="163"/>
      <c r="S27" s="159"/>
    </row>
    <row r="28" spans="1:20" ht="16.5">
      <c r="A28" s="289"/>
      <c r="B28" s="159" t="s">
        <v>205</v>
      </c>
      <c r="C28" s="173">
        <v>2</v>
      </c>
      <c r="D28" s="278" t="s">
        <v>208</v>
      </c>
      <c r="E28" s="35" t="s">
        <v>788</v>
      </c>
      <c r="F28" s="35" t="s">
        <v>789</v>
      </c>
      <c r="G28" s="51" t="s">
        <v>550</v>
      </c>
      <c r="H28" s="159">
        <v>52</v>
      </c>
      <c r="I28" s="159">
        <v>55</v>
      </c>
      <c r="J28" s="160">
        <f t="shared" si="0"/>
        <v>107</v>
      </c>
      <c r="K28" s="282" t="s">
        <v>786</v>
      </c>
      <c r="L28" s="160" t="e">
        <f t="shared" si="1"/>
        <v>#VALUE!</v>
      </c>
      <c r="M28" s="160"/>
      <c r="N28" s="115"/>
      <c r="O28" s="162"/>
      <c r="P28" s="163"/>
      <c r="Q28" s="163"/>
      <c r="R28" s="163"/>
      <c r="S28" s="159"/>
    </row>
    <row r="29" spans="1:20" ht="16.5">
      <c r="A29" s="289"/>
      <c r="B29" s="159" t="s">
        <v>205</v>
      </c>
      <c r="C29" s="191">
        <v>7</v>
      </c>
      <c r="D29" s="278" t="s">
        <v>795</v>
      </c>
      <c r="E29" s="35" t="s">
        <v>796</v>
      </c>
      <c r="F29" s="35" t="s">
        <v>797</v>
      </c>
      <c r="G29" s="51" t="s">
        <v>551</v>
      </c>
      <c r="H29" s="159">
        <v>54</v>
      </c>
      <c r="I29" s="159">
        <v>61</v>
      </c>
      <c r="J29" s="160">
        <f t="shared" si="0"/>
        <v>115</v>
      </c>
      <c r="K29" s="282" t="s">
        <v>786</v>
      </c>
      <c r="L29" s="160" t="e">
        <f t="shared" si="1"/>
        <v>#VALUE!</v>
      </c>
      <c r="M29" s="160"/>
      <c r="N29" s="115"/>
      <c r="O29" s="162"/>
      <c r="P29" s="163"/>
      <c r="Q29" s="163"/>
      <c r="R29" s="163"/>
      <c r="S29" s="159"/>
    </row>
    <row r="30" spans="1:20" ht="16.5">
      <c r="A30" s="289"/>
      <c r="B30" s="285" t="s">
        <v>210</v>
      </c>
      <c r="C30" s="173">
        <v>4</v>
      </c>
      <c r="D30" s="278" t="s">
        <v>746</v>
      </c>
      <c r="E30" s="35" t="s">
        <v>747</v>
      </c>
      <c r="F30" s="35" t="s">
        <v>748</v>
      </c>
      <c r="G30" s="51" t="s">
        <v>550</v>
      </c>
      <c r="H30" s="159">
        <v>53</v>
      </c>
      <c r="I30" s="159">
        <v>63</v>
      </c>
      <c r="J30" s="160">
        <f t="shared" si="0"/>
        <v>116</v>
      </c>
      <c r="K30" s="288" t="s">
        <v>790</v>
      </c>
      <c r="L30" s="160" t="e">
        <f t="shared" si="1"/>
        <v>#VALUE!</v>
      </c>
      <c r="M30" s="160"/>
      <c r="N30" s="286">
        <f>ROUND(((111+116)/2-72)*0.65,0)</f>
        <v>27</v>
      </c>
      <c r="O30" s="162"/>
      <c r="P30" s="163"/>
      <c r="Q30" s="163"/>
      <c r="R30" s="163"/>
      <c r="S30" s="159"/>
    </row>
    <row r="31" spans="1:20" ht="16.5">
      <c r="A31" s="289"/>
      <c r="B31" s="159" t="s">
        <v>205</v>
      </c>
      <c r="C31" s="191">
        <v>6</v>
      </c>
      <c r="D31" s="278" t="s">
        <v>792</v>
      </c>
      <c r="E31" s="35" t="s">
        <v>793</v>
      </c>
      <c r="F31" s="35" t="s">
        <v>791</v>
      </c>
      <c r="G31" s="51" t="s">
        <v>550</v>
      </c>
      <c r="H31" s="159">
        <v>66</v>
      </c>
      <c r="I31" s="159">
        <v>56</v>
      </c>
      <c r="J31" s="160">
        <f t="shared" si="0"/>
        <v>122</v>
      </c>
      <c r="K31" s="282" t="s">
        <v>786</v>
      </c>
      <c r="L31" s="160" t="e">
        <f t="shared" si="1"/>
        <v>#VALUE!</v>
      </c>
      <c r="M31" s="160"/>
      <c r="N31" s="115"/>
      <c r="O31" s="162"/>
      <c r="P31" s="163"/>
      <c r="Q31" s="163"/>
      <c r="R31" s="163"/>
      <c r="S31" s="159"/>
    </row>
    <row r="32" spans="1:20" ht="16.5">
      <c r="A32" s="289"/>
      <c r="B32" s="159" t="s">
        <v>205</v>
      </c>
      <c r="C32" s="173">
        <v>7</v>
      </c>
      <c r="D32" s="278" t="s">
        <v>38</v>
      </c>
      <c r="E32" s="35" t="s">
        <v>794</v>
      </c>
      <c r="F32" s="35" t="s">
        <v>6</v>
      </c>
      <c r="G32" s="51" t="s">
        <v>551</v>
      </c>
      <c r="H32" s="159">
        <v>62</v>
      </c>
      <c r="I32" s="159">
        <v>60</v>
      </c>
      <c r="J32" s="160">
        <f t="shared" si="0"/>
        <v>122</v>
      </c>
      <c r="K32" s="282" t="s">
        <v>786</v>
      </c>
      <c r="L32" s="160" t="e">
        <f t="shared" si="1"/>
        <v>#VALUE!</v>
      </c>
      <c r="M32" s="160"/>
      <c r="N32" s="115"/>
      <c r="O32" s="162"/>
      <c r="P32" s="163"/>
      <c r="Q32" s="163"/>
      <c r="R32" s="163"/>
      <c r="S32" s="159"/>
    </row>
    <row r="33" spans="1:19" ht="16.5">
      <c r="A33" s="289"/>
      <c r="B33" s="159" t="s">
        <v>205</v>
      </c>
      <c r="C33" s="173">
        <v>3</v>
      </c>
      <c r="D33" s="278" t="s">
        <v>742</v>
      </c>
      <c r="E33" s="35" t="s">
        <v>743</v>
      </c>
      <c r="F33" s="35" t="s">
        <v>26</v>
      </c>
      <c r="G33" s="51" t="s">
        <v>550</v>
      </c>
      <c r="H33" s="159">
        <v>66</v>
      </c>
      <c r="I33" s="159">
        <v>57</v>
      </c>
      <c r="J33" s="160">
        <f t="shared" si="0"/>
        <v>123</v>
      </c>
      <c r="K33" s="282" t="s">
        <v>786</v>
      </c>
      <c r="L33" s="160" t="e">
        <f t="shared" si="1"/>
        <v>#VALUE!</v>
      </c>
      <c r="M33" s="160"/>
      <c r="N33" s="161"/>
      <c r="O33" s="162"/>
      <c r="P33" s="163"/>
      <c r="Q33" s="163"/>
      <c r="R33" s="163"/>
      <c r="S33" s="159"/>
    </row>
    <row r="34" spans="1:19" ht="16.5">
      <c r="A34" s="289"/>
      <c r="B34" s="285" t="s">
        <v>210</v>
      </c>
      <c r="C34" s="173">
        <v>8</v>
      </c>
      <c r="D34" s="279" t="s">
        <v>744</v>
      </c>
      <c r="E34" s="36" t="s">
        <v>745</v>
      </c>
      <c r="F34" s="36" t="s">
        <v>18</v>
      </c>
      <c r="G34" s="51" t="s">
        <v>550</v>
      </c>
      <c r="H34" s="159">
        <v>62</v>
      </c>
      <c r="I34" s="159">
        <v>61</v>
      </c>
      <c r="J34" s="160">
        <f t="shared" si="0"/>
        <v>123</v>
      </c>
      <c r="K34" s="288" t="s">
        <v>790</v>
      </c>
      <c r="L34" s="160" t="e">
        <f t="shared" si="1"/>
        <v>#VALUE!</v>
      </c>
      <c r="M34" s="160"/>
      <c r="N34" s="286">
        <f>ROUND(((128+123)/2-72)*0.65,0)</f>
        <v>35</v>
      </c>
      <c r="O34" s="162"/>
      <c r="P34" s="163"/>
      <c r="Q34" s="163"/>
      <c r="R34" s="163"/>
      <c r="S34" s="159"/>
    </row>
    <row r="35" spans="1:19" ht="16.5" customHeight="1">
      <c r="A35" s="289"/>
      <c r="B35" s="159"/>
      <c r="C35" s="191"/>
      <c r="D35" s="278"/>
      <c r="E35" s="35"/>
      <c r="F35" s="35"/>
      <c r="G35" s="51"/>
      <c r="H35" s="159"/>
      <c r="I35" s="159"/>
      <c r="J35" s="160"/>
      <c r="K35" s="282"/>
      <c r="L35" s="160"/>
      <c r="M35" s="160"/>
      <c r="N35" s="161"/>
      <c r="O35" s="162"/>
      <c r="P35" s="163"/>
      <c r="Q35" s="163"/>
      <c r="R35" s="163"/>
      <c r="S35" s="159"/>
    </row>
    <row r="36" spans="1:19" ht="16.5">
      <c r="A36" s="289"/>
      <c r="B36" s="159"/>
      <c r="C36" s="191"/>
      <c r="D36" s="278"/>
      <c r="E36" s="35"/>
      <c r="F36" s="35"/>
      <c r="G36" s="51"/>
      <c r="H36" s="159"/>
      <c r="I36" s="159"/>
      <c r="J36" s="160"/>
      <c r="K36" s="282"/>
      <c r="L36" s="160"/>
      <c r="M36" s="160"/>
      <c r="N36" s="161"/>
      <c r="O36" s="162"/>
      <c r="P36" s="163"/>
      <c r="Q36" s="163"/>
      <c r="R36" s="163"/>
      <c r="S36" s="159"/>
    </row>
    <row r="37" spans="1:19" ht="16.5">
      <c r="A37" s="289"/>
      <c r="B37" s="159"/>
      <c r="C37" s="191"/>
      <c r="D37" s="278"/>
      <c r="E37" s="35"/>
      <c r="F37" s="35"/>
      <c r="G37" s="51"/>
      <c r="H37" s="159"/>
      <c r="I37" s="159"/>
      <c r="J37" s="160"/>
      <c r="K37" s="282"/>
      <c r="L37" s="160"/>
      <c r="M37" s="160"/>
      <c r="N37" s="161"/>
      <c r="O37" s="162"/>
      <c r="P37" s="163"/>
      <c r="Q37" s="163"/>
      <c r="R37" s="163"/>
      <c r="S37" s="159"/>
    </row>
    <row r="38" spans="1:19" ht="16.5">
      <c r="A38" s="289"/>
      <c r="B38" s="159"/>
      <c r="C38" s="191"/>
      <c r="D38" s="279"/>
      <c r="E38" s="36"/>
      <c r="F38" s="36"/>
      <c r="G38" s="51"/>
      <c r="H38" s="159"/>
      <c r="I38" s="159"/>
      <c r="J38" s="160"/>
      <c r="K38" s="282"/>
      <c r="L38" s="160"/>
      <c r="M38" s="160"/>
      <c r="N38" s="161"/>
      <c r="O38" s="162"/>
      <c r="P38" s="163"/>
      <c r="Q38" s="163"/>
      <c r="R38" s="163"/>
      <c r="S38" s="159"/>
    </row>
    <row r="39" spans="1:19" ht="16.5">
      <c r="A39" s="289"/>
      <c r="B39" s="159"/>
      <c r="C39" s="191"/>
      <c r="D39" s="279"/>
      <c r="E39" s="36"/>
      <c r="F39" s="36"/>
      <c r="G39" s="51"/>
      <c r="H39" s="159"/>
      <c r="I39" s="159"/>
      <c r="J39" s="160"/>
      <c r="K39" s="282"/>
      <c r="L39" s="160"/>
      <c r="M39" s="160"/>
      <c r="N39" s="161"/>
      <c r="O39" s="162"/>
      <c r="P39" s="163"/>
      <c r="Q39" s="163"/>
      <c r="R39" s="163"/>
      <c r="S39" s="159"/>
    </row>
    <row r="40" spans="1:19" ht="16.5">
      <c r="A40" s="289"/>
      <c r="B40" s="159"/>
      <c r="C40" s="191"/>
      <c r="D40" s="278"/>
      <c r="E40" s="35"/>
      <c r="F40" s="35"/>
      <c r="G40" s="51"/>
      <c r="H40" s="159"/>
      <c r="I40" s="159"/>
      <c r="J40" s="160"/>
      <c r="K40" s="282"/>
      <c r="L40" s="160"/>
      <c r="M40" s="160"/>
      <c r="N40" s="161"/>
      <c r="O40" s="162"/>
      <c r="P40" s="163"/>
      <c r="Q40" s="163"/>
      <c r="R40" s="163"/>
      <c r="S40" s="159"/>
    </row>
    <row r="41" spans="1:19" ht="16.5">
      <c r="A41" s="289"/>
      <c r="B41" s="159"/>
      <c r="C41" s="174"/>
      <c r="D41" s="279"/>
      <c r="E41" s="36"/>
      <c r="F41" s="36"/>
      <c r="G41" s="51"/>
      <c r="H41" s="159"/>
      <c r="I41" s="159"/>
      <c r="J41" s="160"/>
      <c r="K41" s="282"/>
      <c r="L41" s="160"/>
      <c r="M41" s="160"/>
      <c r="N41" s="161"/>
      <c r="O41" s="162"/>
      <c r="P41" s="163"/>
      <c r="Q41" s="163"/>
      <c r="R41" s="163"/>
      <c r="S41" s="159"/>
    </row>
    <row r="42" spans="1:19" ht="16.5">
      <c r="A42" s="289"/>
      <c r="B42" s="159"/>
      <c r="C42" s="173"/>
      <c r="D42" s="278"/>
      <c r="E42" s="35"/>
      <c r="F42" s="35"/>
      <c r="G42" s="51"/>
      <c r="H42" s="159"/>
      <c r="I42" s="159"/>
      <c r="J42" s="160"/>
      <c r="K42" s="281"/>
      <c r="L42" s="160"/>
      <c r="M42" s="160"/>
      <c r="N42" s="161"/>
      <c r="O42" s="162"/>
      <c r="P42" s="163"/>
      <c r="Q42" s="163"/>
      <c r="R42" s="163"/>
      <c r="S42" s="159"/>
    </row>
    <row r="43" spans="1:19" ht="16.5">
      <c r="A43" s="289"/>
      <c r="B43" s="159"/>
      <c r="C43" s="191"/>
      <c r="D43" s="278"/>
      <c r="E43" s="35"/>
      <c r="F43" s="35"/>
      <c r="G43" s="51"/>
      <c r="H43" s="159"/>
      <c r="I43" s="159"/>
      <c r="J43" s="160"/>
      <c r="K43" s="282"/>
      <c r="L43" s="160"/>
      <c r="M43" s="160"/>
      <c r="N43" s="161"/>
      <c r="O43" s="162"/>
      <c r="P43" s="163"/>
      <c r="Q43" s="163"/>
      <c r="R43" s="163"/>
      <c r="S43" s="159"/>
    </row>
    <row r="44" spans="1:19" ht="16.5">
      <c r="A44" s="289"/>
      <c r="B44" s="159"/>
      <c r="C44" s="173"/>
      <c r="D44" s="278"/>
      <c r="E44" s="35"/>
      <c r="F44" s="35"/>
      <c r="G44" s="51"/>
      <c r="H44" s="159"/>
      <c r="I44" s="159"/>
      <c r="J44" s="160"/>
      <c r="K44" s="281"/>
      <c r="L44" s="160"/>
      <c r="M44" s="160"/>
      <c r="N44" s="115"/>
      <c r="O44" s="162"/>
      <c r="P44" s="163"/>
      <c r="Q44" s="163"/>
      <c r="R44" s="163"/>
      <c r="S44" s="159"/>
    </row>
    <row r="45" spans="1:19" ht="16.5">
      <c r="A45" s="289"/>
      <c r="B45" s="159"/>
      <c r="C45" s="173"/>
      <c r="D45" s="278"/>
      <c r="E45" s="35"/>
      <c r="F45" s="35"/>
      <c r="G45" s="51"/>
      <c r="H45" s="159"/>
      <c r="I45" s="159"/>
      <c r="J45" s="160"/>
      <c r="K45" s="281"/>
      <c r="L45" s="160"/>
      <c r="M45" s="160"/>
      <c r="N45" s="115"/>
      <c r="O45" s="162"/>
      <c r="P45" s="163"/>
      <c r="Q45" s="163"/>
      <c r="R45" s="163"/>
      <c r="S45" s="159"/>
    </row>
    <row r="46" spans="1:19" ht="16.5">
      <c r="A46" s="289"/>
      <c r="B46" s="159"/>
      <c r="C46" s="173"/>
      <c r="D46" s="278"/>
      <c r="E46" s="35"/>
      <c r="F46" s="35"/>
      <c r="G46" s="51"/>
      <c r="H46" s="159"/>
      <c r="I46" s="159"/>
      <c r="J46" s="160"/>
      <c r="K46" s="282"/>
      <c r="L46" s="160"/>
      <c r="M46" s="160"/>
      <c r="N46" s="115"/>
      <c r="O46" s="162"/>
      <c r="P46" s="163"/>
      <c r="Q46" s="163"/>
      <c r="R46" s="163"/>
      <c r="S46" s="159"/>
    </row>
    <row r="47" spans="1:19" ht="16.5">
      <c r="A47" s="289"/>
      <c r="B47" s="159"/>
      <c r="C47" s="173"/>
      <c r="D47" s="278"/>
      <c r="E47" s="35"/>
      <c r="F47" s="35"/>
      <c r="G47" s="51"/>
      <c r="H47" s="159"/>
      <c r="I47" s="159"/>
      <c r="J47" s="160"/>
      <c r="K47" s="282"/>
      <c r="L47" s="160"/>
      <c r="M47" s="160"/>
      <c r="N47" s="115"/>
      <c r="O47" s="162"/>
      <c r="P47" s="163"/>
      <c r="Q47" s="163"/>
      <c r="R47" s="163"/>
      <c r="S47" s="159"/>
    </row>
    <row r="48" spans="1:19" ht="16.5">
      <c r="A48" s="289"/>
      <c r="B48" s="159"/>
      <c r="C48" s="173"/>
      <c r="D48" s="278"/>
      <c r="E48" s="35"/>
      <c r="F48" s="35"/>
      <c r="G48" s="51"/>
      <c r="H48" s="159"/>
      <c r="I48" s="159"/>
      <c r="J48" s="160"/>
      <c r="K48" s="282"/>
      <c r="L48" s="160"/>
      <c r="M48" s="160"/>
      <c r="N48" s="115"/>
      <c r="O48" s="162"/>
      <c r="P48" s="163"/>
      <c r="Q48" s="163"/>
      <c r="R48" s="163"/>
      <c r="S48" s="159"/>
    </row>
    <row r="49" spans="1:19" ht="16.5">
      <c r="A49" s="289"/>
      <c r="B49" s="159"/>
      <c r="C49" s="173"/>
      <c r="D49" s="278"/>
      <c r="E49" s="35"/>
      <c r="F49" s="35"/>
      <c r="G49" s="51"/>
      <c r="H49" s="159"/>
      <c r="I49" s="159"/>
      <c r="J49" s="160"/>
      <c r="K49" s="282"/>
      <c r="L49" s="160"/>
      <c r="M49" s="160"/>
      <c r="N49" s="115"/>
      <c r="O49" s="162"/>
      <c r="P49" s="163"/>
      <c r="Q49" s="163"/>
      <c r="R49" s="163"/>
      <c r="S49" s="159"/>
    </row>
    <row r="50" spans="1:19" ht="16.5">
      <c r="A50" s="289"/>
      <c r="B50" s="159"/>
      <c r="C50" s="173"/>
      <c r="D50" s="278"/>
      <c r="E50" s="35"/>
      <c r="F50" s="35"/>
      <c r="G50" s="51"/>
      <c r="H50" s="159"/>
      <c r="I50" s="159"/>
      <c r="J50" s="160"/>
      <c r="K50" s="282"/>
      <c r="L50" s="160"/>
      <c r="M50" s="160"/>
      <c r="N50" s="115"/>
      <c r="O50" s="162"/>
      <c r="P50" s="163"/>
      <c r="Q50" s="163"/>
      <c r="R50" s="163"/>
      <c r="S50" s="159"/>
    </row>
    <row r="51" spans="1:19" ht="16.5">
      <c r="A51" s="289"/>
      <c r="B51" s="159"/>
      <c r="C51" s="173"/>
      <c r="D51" s="278"/>
      <c r="E51" s="35"/>
      <c r="F51" s="35"/>
      <c r="G51" s="51"/>
      <c r="H51" s="159"/>
      <c r="I51" s="159"/>
      <c r="J51" s="160"/>
      <c r="K51" s="282"/>
      <c r="L51" s="160"/>
      <c r="M51" s="160"/>
      <c r="N51" s="115"/>
      <c r="O51" s="162"/>
      <c r="P51" s="163"/>
      <c r="Q51" s="163"/>
      <c r="R51" s="163"/>
      <c r="S51" s="159"/>
    </row>
    <row r="52" spans="1:19" ht="16.5">
      <c r="A52" s="289"/>
      <c r="B52" s="159"/>
      <c r="C52" s="173"/>
      <c r="D52" s="278"/>
      <c r="E52" s="35"/>
      <c r="F52" s="35"/>
      <c r="G52" s="51"/>
      <c r="H52" s="159"/>
      <c r="I52" s="159"/>
      <c r="J52" s="160"/>
      <c r="K52" s="282"/>
      <c r="L52" s="160"/>
      <c r="M52" s="160"/>
      <c r="N52" s="115"/>
      <c r="O52" s="162"/>
      <c r="P52" s="163"/>
      <c r="Q52" s="163"/>
      <c r="R52" s="163"/>
      <c r="S52" s="159"/>
    </row>
    <row r="53" spans="1:19" ht="16.5">
      <c r="A53" s="289"/>
      <c r="B53" s="159"/>
      <c r="C53" s="173"/>
      <c r="D53" s="278"/>
      <c r="E53" s="35"/>
      <c r="F53" s="35"/>
      <c r="G53" s="51"/>
      <c r="H53" s="159"/>
      <c r="I53" s="159"/>
      <c r="J53" s="160"/>
      <c r="K53" s="282"/>
      <c r="L53" s="160"/>
      <c r="M53" s="160"/>
      <c r="N53" s="115"/>
      <c r="O53" s="162"/>
      <c r="P53" s="163"/>
      <c r="Q53" s="163"/>
      <c r="R53" s="163"/>
      <c r="S53" s="159"/>
    </row>
    <row r="54" spans="1:19" ht="16.5">
      <c r="A54" s="289"/>
      <c r="B54" s="159"/>
      <c r="C54" s="173"/>
      <c r="D54" s="278"/>
      <c r="E54" s="35"/>
      <c r="F54" s="35"/>
      <c r="G54" s="51"/>
      <c r="H54" s="159"/>
      <c r="I54" s="159"/>
      <c r="J54" s="160"/>
      <c r="K54" s="282"/>
      <c r="L54" s="160"/>
      <c r="M54" s="160"/>
      <c r="N54" s="115"/>
      <c r="O54" s="162"/>
      <c r="P54" s="163"/>
      <c r="Q54" s="163"/>
      <c r="R54" s="163"/>
      <c r="S54" s="159"/>
    </row>
    <row r="55" spans="1:19" ht="16.5">
      <c r="A55" s="289"/>
      <c r="B55" s="159"/>
      <c r="C55" s="173"/>
      <c r="D55" s="278"/>
      <c r="E55" s="35"/>
      <c r="F55" s="35"/>
      <c r="G55" s="51"/>
      <c r="H55" s="159"/>
      <c r="I55" s="159"/>
      <c r="J55" s="160"/>
      <c r="K55" s="282"/>
      <c r="L55" s="160"/>
      <c r="M55" s="160"/>
      <c r="N55" s="115"/>
      <c r="O55" s="162"/>
      <c r="P55" s="163"/>
      <c r="Q55" s="163"/>
      <c r="R55" s="163"/>
      <c r="S55" s="159"/>
    </row>
    <row r="56" spans="1:19" ht="16.5">
      <c r="A56" s="289"/>
      <c r="B56" s="159"/>
      <c r="C56" s="173"/>
      <c r="D56" s="278"/>
      <c r="E56" s="35"/>
      <c r="F56" s="35"/>
      <c r="G56" s="51"/>
      <c r="H56" s="159"/>
      <c r="I56" s="159"/>
      <c r="J56" s="160"/>
      <c r="K56" s="282"/>
      <c r="L56" s="160"/>
      <c r="M56" s="160"/>
      <c r="N56" s="115"/>
      <c r="O56" s="162"/>
      <c r="P56" s="163"/>
      <c r="Q56" s="163"/>
      <c r="R56" s="163"/>
      <c r="S56" s="159"/>
    </row>
    <row r="57" spans="1:19" ht="16.5">
      <c r="A57" s="289"/>
      <c r="B57" s="159"/>
      <c r="C57" s="191"/>
      <c r="D57" s="279"/>
      <c r="E57" s="36"/>
      <c r="F57" s="36"/>
      <c r="G57" s="51"/>
      <c r="H57" s="159"/>
      <c r="I57" s="159"/>
      <c r="J57" s="160"/>
      <c r="K57" s="282"/>
      <c r="L57" s="160"/>
      <c r="M57" s="160"/>
      <c r="N57" s="115"/>
      <c r="O57" s="162"/>
      <c r="P57" s="163"/>
      <c r="Q57" s="163"/>
      <c r="R57" s="163"/>
      <c r="S57" s="159"/>
    </row>
    <row r="58" spans="1:19" ht="16.5">
      <c r="A58" s="289"/>
      <c r="B58" s="159"/>
      <c r="C58" s="191"/>
      <c r="D58" s="278"/>
      <c r="E58" s="35"/>
      <c r="F58" s="35"/>
      <c r="G58" s="51"/>
      <c r="H58" s="159"/>
      <c r="I58" s="159"/>
      <c r="J58" s="160"/>
      <c r="K58" s="282"/>
      <c r="L58" s="160"/>
      <c r="M58" s="160"/>
      <c r="N58" s="161"/>
      <c r="O58" s="162"/>
      <c r="P58" s="163"/>
      <c r="Q58" s="163"/>
      <c r="R58" s="163"/>
      <c r="S58" s="159"/>
    </row>
    <row r="59" spans="1:19" ht="16.5">
      <c r="A59" s="289"/>
      <c r="B59" s="159"/>
      <c r="C59" s="191"/>
      <c r="D59" s="278"/>
      <c r="E59" s="35"/>
      <c r="F59" s="35"/>
      <c r="G59" s="51"/>
      <c r="H59" s="159"/>
      <c r="I59" s="159"/>
      <c r="J59" s="160"/>
      <c r="K59" s="282"/>
      <c r="L59" s="160"/>
      <c r="M59" s="160"/>
      <c r="N59" s="161"/>
      <c r="O59" s="162"/>
      <c r="P59" s="163"/>
      <c r="Q59" s="163"/>
      <c r="R59" s="163"/>
      <c r="S59" s="159"/>
    </row>
    <row r="60" spans="1:19" ht="16.5">
      <c r="A60" s="289"/>
      <c r="B60" s="159"/>
      <c r="C60" s="173"/>
      <c r="D60" s="279"/>
      <c r="E60" s="36"/>
      <c r="F60" s="36"/>
      <c r="G60" s="51"/>
      <c r="H60" s="159"/>
      <c r="I60" s="159"/>
      <c r="J60" s="160"/>
      <c r="K60" s="282"/>
      <c r="L60" s="160"/>
      <c r="M60" s="160"/>
      <c r="N60" s="161"/>
      <c r="O60" s="162"/>
      <c r="P60" s="163"/>
      <c r="Q60" s="163"/>
      <c r="R60" s="163"/>
      <c r="S60" s="159"/>
    </row>
    <row r="61" spans="1:19" ht="16.5">
      <c r="A61" s="289"/>
      <c r="B61" s="159"/>
      <c r="C61" s="173"/>
      <c r="D61" s="279"/>
      <c r="E61" s="36"/>
      <c r="F61" s="36"/>
      <c r="G61" s="51"/>
      <c r="H61" s="159"/>
      <c r="I61" s="159"/>
      <c r="J61" s="160"/>
      <c r="K61" s="282"/>
      <c r="L61" s="160"/>
      <c r="M61" s="160"/>
      <c r="N61" s="164"/>
      <c r="O61" s="162"/>
      <c r="P61" s="163"/>
      <c r="Q61" s="163"/>
      <c r="R61" s="163"/>
      <c r="S61" s="159"/>
    </row>
    <row r="62" spans="1:19" ht="16.5">
      <c r="A62" s="289"/>
    </row>
  </sheetData>
  <sortState ref="B4:T34">
    <sortCondition ref="L4:L34"/>
    <sortCondition ref="J4:J34"/>
    <sortCondition ref="K4:K34"/>
  </sortState>
  <dataValidations count="2">
    <dataValidation type="list" allowBlank="1" showInputMessage="1" showErrorMessage="1" sqref="B4:B34 B35:B61">
      <formula1>"会員,NEW-1,NEW-2,GUEST"</formula1>
    </dataValidation>
    <dataValidation type="list" allowBlank="1" showInputMessage="1" showErrorMessage="1" sqref="G4:G34 G35:G61">
      <formula1>"Blue,White,Black,Red"</formula1>
    </dataValidation>
  </dataValidations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zoomScale="85" zoomScaleNormal="85" workbookViewId="0">
      <pane ySplit="3" topLeftCell="A4" activePane="bottomLeft" state="frozen"/>
      <selection pane="bottomLeft" activeCell="J33" sqref="J33"/>
    </sheetView>
  </sheetViews>
  <sheetFormatPr defaultRowHeight="15"/>
  <cols>
    <col min="1" max="1" width="6.7109375" style="183" customWidth="1"/>
    <col min="2" max="2" width="8.5703125" style="183" bestFit="1" customWidth="1"/>
    <col min="3" max="3" width="4.7109375" style="183" customWidth="1"/>
    <col min="4" max="5" width="12.7109375" style="183" customWidth="1"/>
    <col min="6" max="6" width="47.140625" style="183" bestFit="1" customWidth="1"/>
    <col min="7" max="7" width="7.7109375" style="308" customWidth="1"/>
    <col min="8" max="8" width="7.7109375" style="183" customWidth="1"/>
    <col min="9" max="9" width="7.7109375" style="153" customWidth="1"/>
    <col min="10" max="10" width="8.28515625" style="153" customWidth="1"/>
    <col min="11" max="11" width="7.7109375" style="183" customWidth="1"/>
    <col min="12" max="13" width="8.28515625" style="153" customWidth="1"/>
    <col min="14" max="14" width="8.28515625" style="290" customWidth="1"/>
    <col min="15" max="15" width="10.7109375" style="153" customWidth="1"/>
    <col min="16" max="19" width="10.7109375" style="153" bestFit="1" customWidth="1"/>
    <col min="20" max="16384" width="9.140625" style="153"/>
  </cols>
  <sheetData>
    <row r="1" spans="1:20" ht="18.75">
      <c r="A1" s="364" t="s">
        <v>597</v>
      </c>
      <c r="B1" s="236"/>
      <c r="C1" s="236"/>
      <c r="D1" s="236"/>
      <c r="E1" s="236"/>
    </row>
    <row r="2" spans="1:20" ht="15" customHeight="1">
      <c r="A2" s="236"/>
      <c r="B2" s="236"/>
      <c r="C2" s="236"/>
      <c r="D2" s="236"/>
      <c r="E2" s="236"/>
    </row>
    <row r="3" spans="1:20" ht="16.5">
      <c r="A3" s="365" t="s">
        <v>212</v>
      </c>
      <c r="B3" s="159" t="s">
        <v>213</v>
      </c>
      <c r="C3" s="159" t="s">
        <v>215</v>
      </c>
      <c r="D3" s="154" t="s">
        <v>599</v>
      </c>
      <c r="E3" s="154" t="s">
        <v>600</v>
      </c>
      <c r="F3" s="154" t="s">
        <v>202</v>
      </c>
      <c r="G3" s="111" t="s">
        <v>692</v>
      </c>
      <c r="H3" s="299" t="s">
        <v>218</v>
      </c>
      <c r="I3" s="154" t="s">
        <v>219</v>
      </c>
      <c r="J3" s="155" t="s">
        <v>220</v>
      </c>
      <c r="K3" s="154" t="s">
        <v>666</v>
      </c>
      <c r="L3" s="155" t="s">
        <v>221</v>
      </c>
      <c r="M3" s="155" t="s">
        <v>584</v>
      </c>
      <c r="N3" s="156" t="s">
        <v>580</v>
      </c>
      <c r="O3" s="157" t="s">
        <v>223</v>
      </c>
      <c r="P3" s="158" t="s">
        <v>581</v>
      </c>
      <c r="Q3" s="158" t="s">
        <v>582</v>
      </c>
      <c r="R3" s="158" t="s">
        <v>583</v>
      </c>
      <c r="S3" s="158" t="s">
        <v>598</v>
      </c>
    </row>
    <row r="4" spans="1:20" s="318" customFormat="1" ht="16.5">
      <c r="A4" s="182">
        <v>1</v>
      </c>
      <c r="B4" s="311" t="s">
        <v>214</v>
      </c>
      <c r="C4" s="312">
        <v>10</v>
      </c>
      <c r="D4" s="319" t="s">
        <v>73</v>
      </c>
      <c r="E4" s="319" t="s">
        <v>74</v>
      </c>
      <c r="F4" s="319" t="s">
        <v>75</v>
      </c>
      <c r="G4" s="315" t="s">
        <v>550</v>
      </c>
      <c r="H4" s="316">
        <v>42</v>
      </c>
      <c r="I4" s="311">
        <v>40</v>
      </c>
      <c r="J4" s="311">
        <f t="shared" ref="J4:J40" si="0">H4+I4</f>
        <v>82</v>
      </c>
      <c r="K4" s="314">
        <v>14</v>
      </c>
      <c r="L4" s="311">
        <f t="shared" ref="L4:L40" si="1">IF(K4="-","-",J4-K4)</f>
        <v>68</v>
      </c>
      <c r="M4" s="311">
        <v>15</v>
      </c>
      <c r="N4" s="324">
        <f>IF(L4&gt;=72,ROUND(K4*0.8,0), ROUND((K4-(72-L4)/2)*0.8,0))</f>
        <v>10</v>
      </c>
      <c r="O4" s="317"/>
      <c r="P4" s="259"/>
      <c r="Q4" s="259"/>
      <c r="R4" s="259"/>
      <c r="S4" s="311"/>
      <c r="T4" s="320">
        <v>50</v>
      </c>
    </row>
    <row r="5" spans="1:20" ht="16.5">
      <c r="A5" s="182">
        <v>2</v>
      </c>
      <c r="B5" s="159" t="s">
        <v>214</v>
      </c>
      <c r="C5" s="191">
        <v>8</v>
      </c>
      <c r="D5" s="245" t="s">
        <v>4</v>
      </c>
      <c r="E5" s="245" t="s">
        <v>5</v>
      </c>
      <c r="F5" s="246" t="s">
        <v>6</v>
      </c>
      <c r="G5" s="309" t="s">
        <v>549</v>
      </c>
      <c r="H5" s="300">
        <v>42</v>
      </c>
      <c r="I5" s="159">
        <v>43</v>
      </c>
      <c r="J5" s="160">
        <f t="shared" si="0"/>
        <v>85</v>
      </c>
      <c r="K5" s="248">
        <v>17</v>
      </c>
      <c r="L5" s="160">
        <f t="shared" si="1"/>
        <v>68</v>
      </c>
      <c r="M5" s="160">
        <v>14</v>
      </c>
      <c r="N5" s="325">
        <f>IF(L5&gt;=72,ROUND(K5*0.9,0), ROUND((K5-(72-L5)/2)*0.9,0))</f>
        <v>14</v>
      </c>
      <c r="O5" s="162"/>
      <c r="P5" s="163"/>
      <c r="Q5" s="163"/>
      <c r="R5" s="163"/>
      <c r="S5" s="159"/>
      <c r="T5" s="260">
        <v>30</v>
      </c>
    </row>
    <row r="6" spans="1:20" ht="16.5">
      <c r="A6" s="182">
        <v>3</v>
      </c>
      <c r="B6" s="159" t="s">
        <v>214</v>
      </c>
      <c r="C6" s="191">
        <v>6</v>
      </c>
      <c r="D6" s="241" t="s">
        <v>136</v>
      </c>
      <c r="E6" s="241" t="s">
        <v>137</v>
      </c>
      <c r="F6" s="241" t="s">
        <v>647</v>
      </c>
      <c r="G6" s="309" t="s">
        <v>550</v>
      </c>
      <c r="H6" s="300">
        <v>42</v>
      </c>
      <c r="I6" s="159">
        <v>43</v>
      </c>
      <c r="J6" s="160">
        <f t="shared" si="0"/>
        <v>85</v>
      </c>
      <c r="K6" s="247">
        <v>17</v>
      </c>
      <c r="L6" s="160">
        <f t="shared" si="1"/>
        <v>68</v>
      </c>
      <c r="M6" s="160">
        <v>13</v>
      </c>
      <c r="N6" s="326">
        <f>IF(L6&gt;=72,ROUND(K6*0.95,0), ROUND((K6-(72-L6)/2)*0.95,0))</f>
        <v>14</v>
      </c>
      <c r="O6" s="162"/>
      <c r="P6" s="163"/>
      <c r="Q6" s="163"/>
      <c r="R6" s="163"/>
      <c r="S6" s="159"/>
      <c r="T6" s="260">
        <v>20</v>
      </c>
    </row>
    <row r="7" spans="1:20" ht="16.5">
      <c r="A7" s="182">
        <v>4</v>
      </c>
      <c r="B7" s="159" t="s">
        <v>214</v>
      </c>
      <c r="C7" s="173">
        <v>4</v>
      </c>
      <c r="D7" s="241" t="s">
        <v>22</v>
      </c>
      <c r="E7" s="241" t="s">
        <v>25</v>
      </c>
      <c r="F7" s="245" t="s">
        <v>26</v>
      </c>
      <c r="G7" s="309" t="s">
        <v>550</v>
      </c>
      <c r="H7" s="300">
        <v>37</v>
      </c>
      <c r="I7" s="159">
        <v>39</v>
      </c>
      <c r="J7" s="160">
        <f t="shared" si="0"/>
        <v>76</v>
      </c>
      <c r="K7" s="305">
        <v>6</v>
      </c>
      <c r="L7" s="160">
        <f t="shared" si="1"/>
        <v>70</v>
      </c>
      <c r="M7" s="160">
        <v>12</v>
      </c>
      <c r="N7" s="115"/>
      <c r="O7" s="162" t="s">
        <v>819</v>
      </c>
      <c r="P7" s="163"/>
      <c r="Q7" s="163"/>
      <c r="R7" s="284" t="s">
        <v>799</v>
      </c>
      <c r="S7" s="159"/>
      <c r="T7" s="153" t="s">
        <v>763</v>
      </c>
    </row>
    <row r="8" spans="1:20" ht="16.5">
      <c r="A8" s="182">
        <v>5</v>
      </c>
      <c r="B8" s="159" t="s">
        <v>214</v>
      </c>
      <c r="C8" s="173">
        <v>7</v>
      </c>
      <c r="D8" s="241" t="s">
        <v>38</v>
      </c>
      <c r="E8" s="241" t="s">
        <v>39</v>
      </c>
      <c r="F8" s="241" t="s">
        <v>6</v>
      </c>
      <c r="G8" s="309" t="s">
        <v>549</v>
      </c>
      <c r="H8" s="300">
        <v>44</v>
      </c>
      <c r="I8" s="159">
        <v>41</v>
      </c>
      <c r="J8" s="160">
        <f t="shared" si="0"/>
        <v>85</v>
      </c>
      <c r="K8" s="256">
        <v>13</v>
      </c>
      <c r="L8" s="160">
        <f t="shared" si="1"/>
        <v>72</v>
      </c>
      <c r="M8" s="160">
        <v>11</v>
      </c>
      <c r="N8" s="327"/>
      <c r="O8" s="162"/>
      <c r="P8" s="163"/>
      <c r="Q8" s="163"/>
      <c r="R8" s="163"/>
      <c r="S8" s="159"/>
      <c r="T8" s="153" t="s">
        <v>763</v>
      </c>
    </row>
    <row r="9" spans="1:20" ht="16.5">
      <c r="A9" s="182">
        <v>6</v>
      </c>
      <c r="B9" s="159" t="s">
        <v>214</v>
      </c>
      <c r="C9" s="191">
        <v>9</v>
      </c>
      <c r="D9" s="245" t="s">
        <v>22</v>
      </c>
      <c r="E9" s="245" t="s">
        <v>23</v>
      </c>
      <c r="F9" s="245" t="s">
        <v>24</v>
      </c>
      <c r="G9" s="309" t="s">
        <v>550</v>
      </c>
      <c r="H9" s="300">
        <v>37</v>
      </c>
      <c r="I9" s="159">
        <v>40</v>
      </c>
      <c r="J9" s="160">
        <f t="shared" si="0"/>
        <v>77</v>
      </c>
      <c r="K9" s="251">
        <v>4</v>
      </c>
      <c r="L9" s="160">
        <f t="shared" si="1"/>
        <v>73</v>
      </c>
      <c r="M9" s="160">
        <v>10</v>
      </c>
      <c r="N9" s="327"/>
      <c r="O9" s="162" t="s">
        <v>588</v>
      </c>
      <c r="P9" s="163"/>
      <c r="Q9" s="163"/>
      <c r="R9" s="163"/>
      <c r="S9" s="159"/>
      <c r="T9" s="153" t="s">
        <v>767</v>
      </c>
    </row>
    <row r="10" spans="1:20" ht="16.5">
      <c r="A10" s="182">
        <v>7</v>
      </c>
      <c r="B10" s="159" t="s">
        <v>214</v>
      </c>
      <c r="C10" s="191">
        <v>9</v>
      </c>
      <c r="D10" s="241" t="s">
        <v>54</v>
      </c>
      <c r="E10" s="241" t="s">
        <v>55</v>
      </c>
      <c r="F10" s="241" t="s">
        <v>56</v>
      </c>
      <c r="G10" s="309" t="s">
        <v>551</v>
      </c>
      <c r="H10" s="300">
        <v>48</v>
      </c>
      <c r="I10" s="159">
        <v>53</v>
      </c>
      <c r="J10" s="160">
        <f t="shared" si="0"/>
        <v>101</v>
      </c>
      <c r="K10" s="252">
        <v>27</v>
      </c>
      <c r="L10" s="160">
        <f t="shared" si="1"/>
        <v>74</v>
      </c>
      <c r="M10" s="160">
        <v>9</v>
      </c>
      <c r="N10" s="327"/>
      <c r="O10" s="162" t="s">
        <v>566</v>
      </c>
      <c r="P10" s="163"/>
      <c r="Q10" s="163"/>
      <c r="R10" s="163"/>
      <c r="S10" s="159"/>
      <c r="T10" s="366" t="s">
        <v>9</v>
      </c>
    </row>
    <row r="11" spans="1:20" ht="16.5">
      <c r="A11" s="182">
        <v>8</v>
      </c>
      <c r="B11" s="159" t="s">
        <v>214</v>
      </c>
      <c r="C11" s="173">
        <v>1</v>
      </c>
      <c r="D11" s="245" t="s">
        <v>4</v>
      </c>
      <c r="E11" s="245" t="s">
        <v>8</v>
      </c>
      <c r="F11" s="246" t="s">
        <v>9</v>
      </c>
      <c r="G11" s="249" t="s">
        <v>550</v>
      </c>
      <c r="H11" s="300">
        <v>46</v>
      </c>
      <c r="I11" s="159">
        <v>43</v>
      </c>
      <c r="J11" s="160">
        <f t="shared" si="0"/>
        <v>89</v>
      </c>
      <c r="K11" s="248">
        <v>13</v>
      </c>
      <c r="L11" s="160">
        <f t="shared" si="1"/>
        <v>76</v>
      </c>
      <c r="M11" s="160">
        <v>8</v>
      </c>
      <c r="N11" s="115"/>
      <c r="O11" s="162" t="s">
        <v>590</v>
      </c>
      <c r="P11" s="163"/>
      <c r="Q11" s="163"/>
      <c r="R11" s="163"/>
      <c r="S11" s="159"/>
      <c r="T11" s="153" t="s">
        <v>613</v>
      </c>
    </row>
    <row r="12" spans="1:20" ht="16.5">
      <c r="A12" s="182">
        <v>9</v>
      </c>
      <c r="B12" s="159" t="s">
        <v>214</v>
      </c>
      <c r="C12" s="191">
        <v>6</v>
      </c>
      <c r="D12" s="241" t="s">
        <v>16</v>
      </c>
      <c r="E12" s="241" t="s">
        <v>17</v>
      </c>
      <c r="F12" s="241" t="s">
        <v>18</v>
      </c>
      <c r="G12" s="309" t="s">
        <v>550</v>
      </c>
      <c r="H12" s="300">
        <v>48</v>
      </c>
      <c r="I12" s="159">
        <v>50</v>
      </c>
      <c r="J12" s="160">
        <f t="shared" si="0"/>
        <v>98</v>
      </c>
      <c r="K12" s="247">
        <v>22</v>
      </c>
      <c r="L12" s="160">
        <f t="shared" si="1"/>
        <v>76</v>
      </c>
      <c r="M12" s="160">
        <v>7</v>
      </c>
      <c r="N12" s="115"/>
      <c r="O12" s="162"/>
      <c r="P12" s="163"/>
      <c r="Q12" s="163"/>
      <c r="R12" s="163"/>
      <c r="S12" s="159"/>
    </row>
    <row r="13" spans="1:20" ht="16.5">
      <c r="A13" s="182">
        <v>10</v>
      </c>
      <c r="B13" s="159" t="s">
        <v>214</v>
      </c>
      <c r="C13" s="173">
        <v>3</v>
      </c>
      <c r="D13" s="241" t="s">
        <v>77</v>
      </c>
      <c r="E13" s="241" t="s">
        <v>78</v>
      </c>
      <c r="F13" s="241" t="s">
        <v>79</v>
      </c>
      <c r="G13" s="249" t="s">
        <v>550</v>
      </c>
      <c r="H13" s="300">
        <v>42</v>
      </c>
      <c r="I13" s="159">
        <v>47</v>
      </c>
      <c r="J13" s="160">
        <f t="shared" si="0"/>
        <v>89</v>
      </c>
      <c r="K13" s="247">
        <v>11</v>
      </c>
      <c r="L13" s="160">
        <f t="shared" si="1"/>
        <v>78</v>
      </c>
      <c r="M13" s="160">
        <v>6</v>
      </c>
      <c r="N13" s="327"/>
      <c r="O13" s="162" t="s">
        <v>818</v>
      </c>
      <c r="P13" s="163"/>
      <c r="Q13" s="163" t="s">
        <v>563</v>
      </c>
      <c r="R13" s="163"/>
      <c r="S13" s="159"/>
      <c r="T13" s="153" t="s">
        <v>801</v>
      </c>
    </row>
    <row r="14" spans="1:20" ht="16.5">
      <c r="A14" s="182">
        <v>11</v>
      </c>
      <c r="B14" s="159" t="s">
        <v>214</v>
      </c>
      <c r="C14" s="191">
        <v>10</v>
      </c>
      <c r="D14" s="241" t="s">
        <v>70</v>
      </c>
      <c r="E14" s="241" t="s">
        <v>71</v>
      </c>
      <c r="F14" s="241" t="s">
        <v>72</v>
      </c>
      <c r="G14" s="309" t="s">
        <v>550</v>
      </c>
      <c r="H14" s="300">
        <v>60</v>
      </c>
      <c r="I14" s="159">
        <v>54</v>
      </c>
      <c r="J14" s="160">
        <f t="shared" si="0"/>
        <v>114</v>
      </c>
      <c r="K14" s="247">
        <v>36</v>
      </c>
      <c r="L14" s="160">
        <f t="shared" si="1"/>
        <v>78</v>
      </c>
      <c r="M14" s="160">
        <v>5</v>
      </c>
      <c r="N14" s="327"/>
      <c r="O14" s="162"/>
      <c r="P14" s="163"/>
      <c r="Q14" s="163"/>
      <c r="R14" s="163"/>
      <c r="S14" s="159"/>
    </row>
    <row r="15" spans="1:20" ht="16.5">
      <c r="A15" s="182">
        <v>12</v>
      </c>
      <c r="B15" s="159" t="s">
        <v>214</v>
      </c>
      <c r="C15" s="173">
        <v>2</v>
      </c>
      <c r="D15" s="245" t="s">
        <v>746</v>
      </c>
      <c r="E15" s="245" t="s">
        <v>747</v>
      </c>
      <c r="F15" s="245" t="s">
        <v>748</v>
      </c>
      <c r="G15" s="249" t="s">
        <v>550</v>
      </c>
      <c r="H15" s="300">
        <v>48</v>
      </c>
      <c r="I15" s="159">
        <v>58</v>
      </c>
      <c r="J15" s="160">
        <f t="shared" si="0"/>
        <v>106</v>
      </c>
      <c r="K15" s="247">
        <v>27</v>
      </c>
      <c r="L15" s="160">
        <f t="shared" si="1"/>
        <v>79</v>
      </c>
      <c r="M15" s="160">
        <v>4</v>
      </c>
      <c r="N15" s="327"/>
      <c r="O15" s="162"/>
      <c r="P15" s="163"/>
      <c r="Q15" s="163"/>
      <c r="R15" s="163"/>
      <c r="S15" s="159"/>
      <c r="T15" s="153" t="s">
        <v>613</v>
      </c>
    </row>
    <row r="16" spans="1:20" ht="16.5">
      <c r="A16" s="182">
        <v>13</v>
      </c>
      <c r="B16" s="159" t="s">
        <v>214</v>
      </c>
      <c r="C16" s="173">
        <v>2</v>
      </c>
      <c r="D16" s="245" t="s">
        <v>51</v>
      </c>
      <c r="E16" s="245" t="s">
        <v>52</v>
      </c>
      <c r="F16" s="304" t="s">
        <v>808</v>
      </c>
      <c r="G16" s="249" t="s">
        <v>550</v>
      </c>
      <c r="H16" s="300">
        <v>44</v>
      </c>
      <c r="I16" s="159">
        <v>44</v>
      </c>
      <c r="J16" s="160">
        <f t="shared" si="0"/>
        <v>88</v>
      </c>
      <c r="K16" s="247">
        <v>7</v>
      </c>
      <c r="L16" s="160">
        <f t="shared" si="1"/>
        <v>81</v>
      </c>
      <c r="M16" s="160">
        <v>3</v>
      </c>
      <c r="N16" s="115"/>
      <c r="O16" s="162"/>
      <c r="P16" s="163"/>
      <c r="Q16" s="163"/>
      <c r="R16" s="163"/>
      <c r="S16" s="159"/>
    </row>
    <row r="17" spans="1:20" ht="16.5">
      <c r="A17" s="182">
        <v>14</v>
      </c>
      <c r="B17" s="159" t="s">
        <v>214</v>
      </c>
      <c r="C17" s="191">
        <v>6</v>
      </c>
      <c r="D17" s="241" t="s">
        <v>35</v>
      </c>
      <c r="E17" s="241" t="s">
        <v>36</v>
      </c>
      <c r="F17" s="241" t="s">
        <v>37</v>
      </c>
      <c r="G17" s="309" t="s">
        <v>550</v>
      </c>
      <c r="H17" s="300">
        <v>45</v>
      </c>
      <c r="I17" s="159">
        <v>50</v>
      </c>
      <c r="J17" s="160">
        <f t="shared" si="0"/>
        <v>95</v>
      </c>
      <c r="K17" s="247">
        <v>12</v>
      </c>
      <c r="L17" s="160">
        <f t="shared" si="1"/>
        <v>83</v>
      </c>
      <c r="M17" s="160">
        <v>2</v>
      </c>
      <c r="N17" s="327"/>
      <c r="O17" s="162"/>
      <c r="P17" s="163" t="s">
        <v>567</v>
      </c>
      <c r="Q17" s="163"/>
      <c r="R17" s="163"/>
      <c r="S17" s="159"/>
    </row>
    <row r="18" spans="1:20" ht="16.5">
      <c r="A18" s="182">
        <v>15</v>
      </c>
      <c r="B18" s="159" t="s">
        <v>214</v>
      </c>
      <c r="C18" s="173">
        <v>8</v>
      </c>
      <c r="D18" s="241" t="s">
        <v>577</v>
      </c>
      <c r="E18" s="241" t="s">
        <v>638</v>
      </c>
      <c r="F18" s="241" t="s">
        <v>578</v>
      </c>
      <c r="G18" s="309" t="s">
        <v>550</v>
      </c>
      <c r="H18" s="300">
        <v>54</v>
      </c>
      <c r="I18" s="159">
        <v>56</v>
      </c>
      <c r="J18" s="160">
        <f t="shared" si="0"/>
        <v>110</v>
      </c>
      <c r="K18" s="253" t="s">
        <v>714</v>
      </c>
      <c r="L18" s="160">
        <f t="shared" si="1"/>
        <v>84</v>
      </c>
      <c r="M18" s="160">
        <v>1</v>
      </c>
      <c r="N18" s="327"/>
      <c r="O18" s="162" t="s">
        <v>588</v>
      </c>
      <c r="P18" s="163"/>
      <c r="Q18" s="163"/>
      <c r="R18" s="163"/>
      <c r="S18" s="159"/>
      <c r="T18" s="153" t="s">
        <v>765</v>
      </c>
    </row>
    <row r="19" spans="1:20" ht="16.5">
      <c r="A19" s="182">
        <v>16</v>
      </c>
      <c r="B19" s="159" t="s">
        <v>214</v>
      </c>
      <c r="C19" s="173">
        <v>1</v>
      </c>
      <c r="D19" s="241" t="s">
        <v>62</v>
      </c>
      <c r="E19" s="241" t="s">
        <v>63</v>
      </c>
      <c r="F19" s="242" t="s">
        <v>18</v>
      </c>
      <c r="G19" s="249" t="s">
        <v>550</v>
      </c>
      <c r="H19" s="300">
        <v>48</v>
      </c>
      <c r="I19" s="159">
        <v>51</v>
      </c>
      <c r="J19" s="160">
        <f t="shared" si="0"/>
        <v>99</v>
      </c>
      <c r="K19" s="256">
        <v>13</v>
      </c>
      <c r="L19" s="160">
        <f t="shared" si="1"/>
        <v>86</v>
      </c>
      <c r="M19" s="160">
        <v>1</v>
      </c>
      <c r="N19" s="115"/>
      <c r="O19" s="162"/>
      <c r="P19" s="163"/>
      <c r="Q19" s="163"/>
      <c r="R19" s="163"/>
      <c r="S19" s="159"/>
    </row>
    <row r="20" spans="1:20" ht="16.5">
      <c r="A20" s="182">
        <v>17</v>
      </c>
      <c r="B20" s="159" t="s">
        <v>214</v>
      </c>
      <c r="C20" s="191">
        <v>6</v>
      </c>
      <c r="D20" s="245" t="s">
        <v>208</v>
      </c>
      <c r="E20" s="244" t="s">
        <v>209</v>
      </c>
      <c r="F20" s="244" t="s">
        <v>204</v>
      </c>
      <c r="G20" s="309" t="s">
        <v>550</v>
      </c>
      <c r="H20" s="300">
        <v>47</v>
      </c>
      <c r="I20" s="159">
        <v>58</v>
      </c>
      <c r="J20" s="160">
        <f t="shared" si="0"/>
        <v>105</v>
      </c>
      <c r="K20" s="255">
        <v>19</v>
      </c>
      <c r="L20" s="160">
        <f t="shared" si="1"/>
        <v>86</v>
      </c>
      <c r="M20" s="160">
        <v>1</v>
      </c>
      <c r="N20" s="115"/>
      <c r="O20" s="162"/>
      <c r="P20" s="163"/>
      <c r="Q20" s="163"/>
      <c r="R20" s="163"/>
      <c r="S20" s="159"/>
    </row>
    <row r="21" spans="1:20" ht="16.5">
      <c r="A21" s="182">
        <v>18</v>
      </c>
      <c r="B21" s="159" t="s">
        <v>214</v>
      </c>
      <c r="C21" s="191">
        <v>1</v>
      </c>
      <c r="D21" s="241" t="s">
        <v>111</v>
      </c>
      <c r="E21" s="241" t="s">
        <v>112</v>
      </c>
      <c r="F21" s="241" t="s">
        <v>113</v>
      </c>
      <c r="G21" s="249" t="s">
        <v>550</v>
      </c>
      <c r="H21" s="300">
        <v>47</v>
      </c>
      <c r="I21" s="159">
        <v>52</v>
      </c>
      <c r="J21" s="160">
        <f t="shared" si="0"/>
        <v>99</v>
      </c>
      <c r="K21" s="249" t="s">
        <v>785</v>
      </c>
      <c r="L21" s="160">
        <f t="shared" si="1"/>
        <v>87</v>
      </c>
      <c r="M21" s="160">
        <v>1</v>
      </c>
      <c r="N21" s="327"/>
      <c r="O21" s="162"/>
      <c r="P21" s="163"/>
      <c r="Q21" s="163"/>
      <c r="R21" s="163"/>
      <c r="S21" s="159"/>
      <c r="T21" s="260" t="s">
        <v>613</v>
      </c>
    </row>
    <row r="22" spans="1:20" ht="16.5">
      <c r="A22" s="182">
        <v>19</v>
      </c>
      <c r="B22" s="159" t="s">
        <v>214</v>
      </c>
      <c r="C22" s="174">
        <v>3</v>
      </c>
      <c r="D22" s="245" t="s">
        <v>67</v>
      </c>
      <c r="E22" s="245" t="s">
        <v>68</v>
      </c>
      <c r="F22" s="246" t="s">
        <v>6</v>
      </c>
      <c r="G22" s="309" t="s">
        <v>551</v>
      </c>
      <c r="H22" s="300">
        <v>60</v>
      </c>
      <c r="I22" s="159">
        <v>60</v>
      </c>
      <c r="J22" s="160">
        <f t="shared" si="0"/>
        <v>120</v>
      </c>
      <c r="K22" s="252">
        <v>33</v>
      </c>
      <c r="L22" s="160">
        <f t="shared" si="1"/>
        <v>87</v>
      </c>
      <c r="M22" s="160">
        <v>1</v>
      </c>
      <c r="N22" s="327"/>
      <c r="O22" s="162"/>
      <c r="P22" s="163"/>
      <c r="Q22" s="163"/>
      <c r="R22" s="163"/>
      <c r="S22" s="159"/>
      <c r="T22" s="153" t="s">
        <v>650</v>
      </c>
    </row>
    <row r="23" spans="1:20" ht="16.5">
      <c r="A23" s="182">
        <v>20</v>
      </c>
      <c r="B23" s="159" t="s">
        <v>214</v>
      </c>
      <c r="C23" s="191">
        <v>8</v>
      </c>
      <c r="D23" s="245" t="s">
        <v>90</v>
      </c>
      <c r="E23" s="245" t="s">
        <v>91</v>
      </c>
      <c r="F23" s="245" t="s">
        <v>92</v>
      </c>
      <c r="G23" s="309" t="s">
        <v>549</v>
      </c>
      <c r="H23" s="300">
        <v>46</v>
      </c>
      <c r="I23" s="159">
        <v>54</v>
      </c>
      <c r="J23" s="160">
        <f t="shared" si="0"/>
        <v>100</v>
      </c>
      <c r="K23" s="247">
        <v>12</v>
      </c>
      <c r="L23" s="160">
        <f t="shared" si="1"/>
        <v>88</v>
      </c>
      <c r="M23" s="160">
        <v>1</v>
      </c>
      <c r="N23" s="327"/>
      <c r="O23" s="162" t="s">
        <v>591</v>
      </c>
      <c r="P23" s="163"/>
      <c r="Q23" s="163"/>
      <c r="R23" s="163"/>
      <c r="S23" s="159"/>
      <c r="T23" s="153" t="s">
        <v>9</v>
      </c>
    </row>
    <row r="24" spans="1:20" ht="16.5">
      <c r="A24" s="182">
        <v>21</v>
      </c>
      <c r="B24" s="159" t="s">
        <v>214</v>
      </c>
      <c r="C24" s="173">
        <v>5</v>
      </c>
      <c r="D24" s="245" t="s">
        <v>380</v>
      </c>
      <c r="E24" s="245" t="s">
        <v>381</v>
      </c>
      <c r="F24" s="245" t="s">
        <v>458</v>
      </c>
      <c r="G24" s="309" t="s">
        <v>550</v>
      </c>
      <c r="H24" s="300">
        <v>61</v>
      </c>
      <c r="I24" s="159">
        <v>58</v>
      </c>
      <c r="J24" s="160">
        <f t="shared" si="0"/>
        <v>119</v>
      </c>
      <c r="K24" s="256">
        <v>27</v>
      </c>
      <c r="L24" s="160">
        <f t="shared" si="1"/>
        <v>92</v>
      </c>
      <c r="M24" s="160">
        <v>1</v>
      </c>
      <c r="N24" s="327"/>
      <c r="O24" s="162"/>
      <c r="P24" s="163"/>
      <c r="Q24" s="163"/>
      <c r="R24" s="163"/>
      <c r="S24" s="159"/>
      <c r="T24" s="153" t="s">
        <v>817</v>
      </c>
    </row>
    <row r="25" spans="1:20" s="318" customFormat="1" ht="16.5">
      <c r="A25" s="182">
        <v>22</v>
      </c>
      <c r="B25" s="311" t="s">
        <v>214</v>
      </c>
      <c r="C25" s="312">
        <v>9</v>
      </c>
      <c r="D25" s="313" t="s">
        <v>463</v>
      </c>
      <c r="E25" s="313" t="s">
        <v>377</v>
      </c>
      <c r="F25" s="313" t="s">
        <v>378</v>
      </c>
      <c r="G25" s="315" t="s">
        <v>550</v>
      </c>
      <c r="H25" s="316">
        <v>60</v>
      </c>
      <c r="I25" s="311">
        <v>59</v>
      </c>
      <c r="J25" s="311">
        <f t="shared" si="0"/>
        <v>119</v>
      </c>
      <c r="K25" s="314">
        <v>27</v>
      </c>
      <c r="L25" s="311">
        <f t="shared" si="1"/>
        <v>92</v>
      </c>
      <c r="M25" s="311">
        <v>1</v>
      </c>
      <c r="N25" s="324">
        <f>IF(K25&gt;=36,36,K25+1)</f>
        <v>28</v>
      </c>
      <c r="O25" s="317"/>
      <c r="P25" s="259"/>
      <c r="Q25" s="259"/>
      <c r="R25" s="259"/>
      <c r="S25" s="311"/>
      <c r="T25" s="318" t="s">
        <v>768</v>
      </c>
    </row>
    <row r="26" spans="1:20" ht="16.5">
      <c r="A26" s="182">
        <v>23</v>
      </c>
      <c r="B26" s="159" t="s">
        <v>214</v>
      </c>
      <c r="C26" s="173">
        <v>3</v>
      </c>
      <c r="D26" s="254" t="s">
        <v>744</v>
      </c>
      <c r="E26" s="254" t="s">
        <v>745</v>
      </c>
      <c r="F26" s="241" t="s">
        <v>18</v>
      </c>
      <c r="G26" s="309" t="s">
        <v>550</v>
      </c>
      <c r="H26" s="300">
        <v>67</v>
      </c>
      <c r="I26" s="159">
        <v>78</v>
      </c>
      <c r="J26" s="160">
        <f t="shared" si="0"/>
        <v>145</v>
      </c>
      <c r="K26" s="247">
        <v>35</v>
      </c>
      <c r="L26" s="160">
        <f t="shared" si="1"/>
        <v>110</v>
      </c>
      <c r="M26" s="160">
        <v>1</v>
      </c>
      <c r="N26" s="326">
        <v>36</v>
      </c>
      <c r="O26" s="162"/>
      <c r="P26" s="163"/>
      <c r="Q26" s="163"/>
      <c r="R26" s="163"/>
      <c r="S26" s="159"/>
      <c r="T26" s="153" t="s">
        <v>804</v>
      </c>
    </row>
    <row r="27" spans="1:20" ht="16.5">
      <c r="A27" s="182" t="s">
        <v>613</v>
      </c>
      <c r="B27" s="159" t="s">
        <v>214</v>
      </c>
      <c r="C27" s="173">
        <v>5</v>
      </c>
      <c r="D27" s="245" t="s">
        <v>552</v>
      </c>
      <c r="E27" s="245" t="s">
        <v>553</v>
      </c>
      <c r="F27" s="245" t="s">
        <v>554</v>
      </c>
      <c r="G27" s="309" t="s">
        <v>550</v>
      </c>
      <c r="H27" s="300" t="s">
        <v>470</v>
      </c>
      <c r="I27" s="159" t="s">
        <v>470</v>
      </c>
      <c r="J27" s="160" t="e">
        <f t="shared" si="0"/>
        <v>#VALUE!</v>
      </c>
      <c r="K27" s="249" t="s">
        <v>749</v>
      </c>
      <c r="L27" s="160" t="e">
        <f t="shared" si="1"/>
        <v>#VALUE!</v>
      </c>
      <c r="M27" s="160"/>
      <c r="N27" s="115"/>
      <c r="O27" s="162"/>
      <c r="P27" s="163"/>
      <c r="Q27" s="163"/>
      <c r="R27" s="163"/>
      <c r="S27" s="159"/>
      <c r="T27" s="355" t="s">
        <v>820</v>
      </c>
    </row>
    <row r="28" spans="1:20" ht="16.5">
      <c r="A28" s="182" t="s">
        <v>613</v>
      </c>
      <c r="B28" s="294" t="s">
        <v>214</v>
      </c>
      <c r="C28" s="173">
        <v>4</v>
      </c>
      <c r="D28" s="241" t="s">
        <v>648</v>
      </c>
      <c r="E28" s="241" t="s">
        <v>649</v>
      </c>
      <c r="F28" s="241" t="s">
        <v>262</v>
      </c>
      <c r="G28" s="309" t="s">
        <v>551</v>
      </c>
      <c r="H28" s="300">
        <v>47</v>
      </c>
      <c r="I28" s="159">
        <v>52</v>
      </c>
      <c r="J28" s="160">
        <f t="shared" ref="J28:J33" si="2">H28+I28</f>
        <v>99</v>
      </c>
      <c r="K28" s="247">
        <v>19</v>
      </c>
      <c r="L28" s="160">
        <f t="shared" ref="L28:L33" si="3">IF(K28="-","-",J28-K28)</f>
        <v>80</v>
      </c>
      <c r="M28" s="160"/>
      <c r="N28" s="325">
        <f>ROUND(((102+101)/2-72)*0.65,0)</f>
        <v>19</v>
      </c>
      <c r="O28" s="162"/>
      <c r="P28" s="163"/>
      <c r="Q28" s="163"/>
      <c r="R28" s="163"/>
      <c r="S28" s="159"/>
    </row>
    <row r="29" spans="1:20" s="183" customFormat="1" ht="16.5">
      <c r="A29" s="182" t="s">
        <v>613</v>
      </c>
      <c r="B29" s="294" t="s">
        <v>214</v>
      </c>
      <c r="C29" s="191">
        <v>4</v>
      </c>
      <c r="D29" s="245" t="s">
        <v>742</v>
      </c>
      <c r="E29" s="245" t="s">
        <v>743</v>
      </c>
      <c r="F29" s="241" t="s">
        <v>26</v>
      </c>
      <c r="G29" s="309" t="s">
        <v>550</v>
      </c>
      <c r="H29" s="300">
        <v>49</v>
      </c>
      <c r="I29" s="159">
        <v>52</v>
      </c>
      <c r="J29" s="353">
        <f t="shared" si="2"/>
        <v>101</v>
      </c>
      <c r="K29" s="251">
        <v>26</v>
      </c>
      <c r="L29" s="353">
        <f t="shared" si="3"/>
        <v>75</v>
      </c>
      <c r="M29" s="353"/>
      <c r="N29" s="328">
        <f>ROUND(((101+123)/2-72)*0.65,0)</f>
        <v>26</v>
      </c>
      <c r="O29" s="162"/>
      <c r="P29" s="163"/>
      <c r="Q29" s="163"/>
      <c r="R29" s="163"/>
      <c r="S29" s="159"/>
      <c r="T29" s="354" t="s">
        <v>803</v>
      </c>
    </row>
    <row r="30" spans="1:20" ht="16.5">
      <c r="A30" s="182" t="s">
        <v>613</v>
      </c>
      <c r="B30" s="321" t="s">
        <v>210</v>
      </c>
      <c r="C30" s="173">
        <v>2</v>
      </c>
      <c r="D30" s="250" t="s">
        <v>739</v>
      </c>
      <c r="E30" s="250" t="s">
        <v>740</v>
      </c>
      <c r="F30" s="241" t="s">
        <v>741</v>
      </c>
      <c r="G30" s="249" t="s">
        <v>550</v>
      </c>
      <c r="H30" s="300">
        <v>46</v>
      </c>
      <c r="I30" s="159">
        <v>52</v>
      </c>
      <c r="J30" s="160">
        <f t="shared" si="2"/>
        <v>98</v>
      </c>
      <c r="K30" s="323" t="s">
        <v>790</v>
      </c>
      <c r="L30" s="160" t="e">
        <f t="shared" si="3"/>
        <v>#VALUE!</v>
      </c>
      <c r="M30" s="160"/>
      <c r="N30" s="325">
        <f>ROUND(((92+98)/2-72)*0.65,0)</f>
        <v>15</v>
      </c>
      <c r="O30" s="162"/>
      <c r="P30" s="163" t="s">
        <v>591</v>
      </c>
      <c r="Q30" s="163" t="s">
        <v>565</v>
      </c>
      <c r="R30" s="163"/>
      <c r="S30" s="159"/>
      <c r="T30" s="153" t="s">
        <v>613</v>
      </c>
    </row>
    <row r="31" spans="1:20" ht="16.5">
      <c r="A31" s="182" t="s">
        <v>613</v>
      </c>
      <c r="B31" s="321" t="s">
        <v>210</v>
      </c>
      <c r="C31" s="191">
        <v>2</v>
      </c>
      <c r="D31" s="243" t="s">
        <v>787</v>
      </c>
      <c r="E31" s="243" t="s">
        <v>641</v>
      </c>
      <c r="F31" s="243" t="s">
        <v>6</v>
      </c>
      <c r="G31" s="249" t="s">
        <v>550</v>
      </c>
      <c r="H31" s="300">
        <v>54</v>
      </c>
      <c r="I31" s="159">
        <v>48</v>
      </c>
      <c r="J31" s="160">
        <f t="shared" si="2"/>
        <v>102</v>
      </c>
      <c r="K31" s="322" t="s">
        <v>790</v>
      </c>
      <c r="L31" s="160" t="e">
        <f t="shared" si="3"/>
        <v>#VALUE!</v>
      </c>
      <c r="M31" s="160"/>
      <c r="N31" s="325">
        <f>ROUND(((101+102)/2-72)*0.65,0)</f>
        <v>19</v>
      </c>
      <c r="O31" s="162" t="s">
        <v>567</v>
      </c>
      <c r="P31" s="163"/>
      <c r="Q31" s="163"/>
      <c r="R31" s="163"/>
      <c r="S31" s="159"/>
    </row>
    <row r="32" spans="1:20" ht="16.5">
      <c r="A32" s="182" t="s">
        <v>613</v>
      </c>
      <c r="B32" s="159" t="s">
        <v>211</v>
      </c>
      <c r="C32" s="173">
        <v>4</v>
      </c>
      <c r="D32" s="295" t="s">
        <v>811</v>
      </c>
      <c r="E32" s="296" t="s">
        <v>812</v>
      </c>
      <c r="F32" s="296" t="s">
        <v>813</v>
      </c>
      <c r="G32" s="309" t="s">
        <v>550</v>
      </c>
      <c r="H32" s="300">
        <v>45</v>
      </c>
      <c r="I32" s="159">
        <v>48</v>
      </c>
      <c r="J32" s="160">
        <f t="shared" si="2"/>
        <v>93</v>
      </c>
      <c r="K32" s="251" t="s">
        <v>783</v>
      </c>
      <c r="L32" s="160" t="e">
        <f t="shared" si="3"/>
        <v>#VALUE!</v>
      </c>
      <c r="M32" s="160"/>
      <c r="N32" s="115"/>
      <c r="O32" s="162"/>
      <c r="P32" s="163"/>
      <c r="Q32" s="163"/>
      <c r="R32" s="163"/>
      <c r="S32" s="159"/>
    </row>
    <row r="33" spans="1:20" ht="16.5">
      <c r="A33" s="182" t="s">
        <v>613</v>
      </c>
      <c r="B33" s="159" t="s">
        <v>211</v>
      </c>
      <c r="C33" s="191">
        <v>7</v>
      </c>
      <c r="D33" s="306" t="s">
        <v>27</v>
      </c>
      <c r="E33" s="306" t="s">
        <v>28</v>
      </c>
      <c r="F33" s="307" t="s">
        <v>29</v>
      </c>
      <c r="G33" s="309" t="s">
        <v>550</v>
      </c>
      <c r="H33" s="300">
        <v>52</v>
      </c>
      <c r="I33" s="159">
        <v>53</v>
      </c>
      <c r="J33" s="160">
        <f t="shared" si="2"/>
        <v>105</v>
      </c>
      <c r="K33" s="251" t="s">
        <v>783</v>
      </c>
      <c r="L33" s="160" t="e">
        <f t="shared" si="3"/>
        <v>#VALUE!</v>
      </c>
      <c r="M33" s="160"/>
      <c r="N33" s="115"/>
      <c r="O33" s="162"/>
      <c r="P33" s="163"/>
      <c r="Q33" s="163"/>
      <c r="R33" s="163"/>
      <c r="S33" s="159"/>
    </row>
    <row r="34" spans="1:20" ht="16.5">
      <c r="A34" s="182" t="s">
        <v>613</v>
      </c>
      <c r="B34" s="159" t="s">
        <v>211</v>
      </c>
      <c r="C34" s="173">
        <v>1</v>
      </c>
      <c r="D34" s="250" t="s">
        <v>805</v>
      </c>
      <c r="E34" s="250" t="s">
        <v>806</v>
      </c>
      <c r="F34" s="250" t="s">
        <v>807</v>
      </c>
      <c r="G34" s="249" t="s">
        <v>550</v>
      </c>
      <c r="H34" s="300">
        <v>62</v>
      </c>
      <c r="I34" s="159">
        <v>51</v>
      </c>
      <c r="J34" s="160">
        <f t="shared" si="0"/>
        <v>113</v>
      </c>
      <c r="K34" s="247" t="s">
        <v>786</v>
      </c>
      <c r="L34" s="160" t="e">
        <f t="shared" si="1"/>
        <v>#VALUE!</v>
      </c>
      <c r="M34" s="160"/>
      <c r="N34" s="115"/>
      <c r="O34" s="162"/>
      <c r="P34" s="163" t="s">
        <v>566</v>
      </c>
      <c r="Q34" s="163"/>
      <c r="R34" s="163"/>
      <c r="S34" s="159"/>
      <c r="T34" s="153" t="s">
        <v>613</v>
      </c>
    </row>
    <row r="35" spans="1:20" ht="16.5">
      <c r="A35" s="182" t="s">
        <v>613</v>
      </c>
      <c r="B35" s="159" t="s">
        <v>205</v>
      </c>
      <c r="C35" s="173">
        <v>7</v>
      </c>
      <c r="D35" s="297" t="s">
        <v>30</v>
      </c>
      <c r="E35" s="297" t="s">
        <v>31</v>
      </c>
      <c r="F35" s="297" t="s">
        <v>403</v>
      </c>
      <c r="G35" s="309" t="s">
        <v>550</v>
      </c>
      <c r="H35" s="300">
        <v>39</v>
      </c>
      <c r="I35" s="159">
        <v>49</v>
      </c>
      <c r="J35" s="160">
        <f>H35+I35</f>
        <v>88</v>
      </c>
      <c r="K35" s="249" t="s">
        <v>786</v>
      </c>
      <c r="L35" s="160" t="e">
        <f>IF(K35="-","-",J35-K35)</f>
        <v>#VALUE!</v>
      </c>
      <c r="M35" s="160"/>
      <c r="N35" s="327"/>
      <c r="O35" s="162"/>
      <c r="P35" s="163"/>
      <c r="Q35" s="163"/>
      <c r="R35" s="163"/>
      <c r="S35" s="159"/>
      <c r="T35" s="153" t="s">
        <v>764</v>
      </c>
    </row>
    <row r="36" spans="1:20" ht="16.5">
      <c r="A36" s="182" t="s">
        <v>613</v>
      </c>
      <c r="B36" s="159" t="s">
        <v>205</v>
      </c>
      <c r="C36" s="173">
        <v>3</v>
      </c>
      <c r="D36" s="241" t="s">
        <v>809</v>
      </c>
      <c r="E36" s="241" t="s">
        <v>810</v>
      </c>
      <c r="F36" s="241" t="s">
        <v>554</v>
      </c>
      <c r="G36" s="309" t="s">
        <v>550</v>
      </c>
      <c r="H36" s="300">
        <v>45</v>
      </c>
      <c r="I36" s="159">
        <v>48</v>
      </c>
      <c r="J36" s="160">
        <f t="shared" si="0"/>
        <v>93</v>
      </c>
      <c r="K36" s="247" t="s">
        <v>786</v>
      </c>
      <c r="L36" s="160" t="e">
        <f t="shared" si="1"/>
        <v>#VALUE!</v>
      </c>
      <c r="M36" s="160"/>
      <c r="N36" s="327"/>
      <c r="O36" s="162"/>
      <c r="P36" s="163"/>
      <c r="Q36" s="163"/>
      <c r="R36" s="163"/>
      <c r="S36" s="159"/>
    </row>
    <row r="37" spans="1:20" ht="16.5">
      <c r="A37" s="182" t="s">
        <v>613</v>
      </c>
      <c r="B37" s="159" t="s">
        <v>205</v>
      </c>
      <c r="C37" s="173">
        <v>7</v>
      </c>
      <c r="D37" s="298" t="s">
        <v>121</v>
      </c>
      <c r="E37" s="298" t="s">
        <v>122</v>
      </c>
      <c r="F37" s="298" t="s">
        <v>123</v>
      </c>
      <c r="G37" s="309" t="s">
        <v>550</v>
      </c>
      <c r="H37" s="300">
        <v>46</v>
      </c>
      <c r="I37" s="159">
        <v>49</v>
      </c>
      <c r="J37" s="160">
        <f>H37+I37</f>
        <v>95</v>
      </c>
      <c r="K37" s="251" t="s">
        <v>786</v>
      </c>
      <c r="L37" s="160" t="e">
        <f>IF(K37="-","-",J37-K37)</f>
        <v>#VALUE!</v>
      </c>
      <c r="M37" s="160"/>
      <c r="N37" s="115"/>
      <c r="O37" s="162"/>
      <c r="P37" s="163"/>
      <c r="Q37" s="163"/>
      <c r="R37" s="163"/>
      <c r="S37" s="159"/>
    </row>
    <row r="38" spans="1:20" ht="16.5">
      <c r="A38" s="182" t="s">
        <v>613</v>
      </c>
      <c r="B38" s="159" t="s">
        <v>205</v>
      </c>
      <c r="C38" s="173">
        <v>8</v>
      </c>
      <c r="D38" s="250" t="s">
        <v>38</v>
      </c>
      <c r="E38" s="250" t="s">
        <v>794</v>
      </c>
      <c r="F38" s="245" t="s">
        <v>6</v>
      </c>
      <c r="G38" s="309" t="s">
        <v>551</v>
      </c>
      <c r="H38" s="300">
        <v>51</v>
      </c>
      <c r="I38" s="159">
        <v>51</v>
      </c>
      <c r="J38" s="160">
        <f>H38+I38</f>
        <v>102</v>
      </c>
      <c r="K38" s="252" t="s">
        <v>786</v>
      </c>
      <c r="L38" s="160" t="e">
        <f>IF(K38="-","-",J38-K38)</f>
        <v>#VALUE!</v>
      </c>
      <c r="M38" s="160"/>
      <c r="N38" s="327"/>
      <c r="O38" s="162"/>
      <c r="P38" s="163"/>
      <c r="Q38" s="163"/>
      <c r="R38" s="163"/>
      <c r="S38" s="159"/>
    </row>
    <row r="39" spans="1:20" ht="16.5">
      <c r="A39" s="182" t="s">
        <v>613</v>
      </c>
      <c r="B39" s="159" t="s">
        <v>205</v>
      </c>
      <c r="C39" s="174">
        <v>10</v>
      </c>
      <c r="D39" s="241" t="s">
        <v>105</v>
      </c>
      <c r="E39" s="241" t="s">
        <v>816</v>
      </c>
      <c r="F39" s="241" t="s">
        <v>578</v>
      </c>
      <c r="G39" s="309" t="s">
        <v>550</v>
      </c>
      <c r="H39" s="300">
        <v>59</v>
      </c>
      <c r="I39" s="159">
        <v>51</v>
      </c>
      <c r="J39" s="160">
        <f>H39+I39</f>
        <v>110</v>
      </c>
      <c r="K39" s="253" t="s">
        <v>786</v>
      </c>
      <c r="L39" s="160" t="e">
        <f>IF(K39="-","-",J39-K39)</f>
        <v>#VALUE!</v>
      </c>
      <c r="M39" s="160"/>
      <c r="N39" s="327"/>
      <c r="O39" s="162"/>
      <c r="P39" s="163"/>
      <c r="Q39" s="163"/>
      <c r="R39" s="163"/>
      <c r="S39" s="159"/>
    </row>
    <row r="40" spans="1:20" ht="16.5">
      <c r="A40" s="182" t="s">
        <v>831</v>
      </c>
      <c r="B40" s="159" t="s">
        <v>205</v>
      </c>
      <c r="C40" s="191">
        <v>9</v>
      </c>
      <c r="D40" s="241" t="s">
        <v>208</v>
      </c>
      <c r="E40" s="241" t="s">
        <v>814</v>
      </c>
      <c r="F40" s="241" t="s">
        <v>815</v>
      </c>
      <c r="G40" s="309" t="s">
        <v>550</v>
      </c>
      <c r="H40" s="300">
        <v>56</v>
      </c>
      <c r="I40" s="159">
        <v>58</v>
      </c>
      <c r="J40" s="160">
        <f t="shared" si="0"/>
        <v>114</v>
      </c>
      <c r="K40" s="247" t="s">
        <v>786</v>
      </c>
      <c r="L40" s="160" t="e">
        <f t="shared" si="1"/>
        <v>#VALUE!</v>
      </c>
      <c r="M40" s="160"/>
      <c r="N40" s="327"/>
      <c r="O40" s="162"/>
      <c r="P40" s="163" t="s">
        <v>587</v>
      </c>
      <c r="Q40" s="163"/>
      <c r="R40" s="163"/>
      <c r="S40" s="159"/>
    </row>
    <row r="41" spans="1:20" ht="16.5">
      <c r="A41" s="182" t="s">
        <v>613</v>
      </c>
      <c r="B41" s="159" t="s">
        <v>205</v>
      </c>
      <c r="C41" s="173">
        <v>5</v>
      </c>
      <c r="D41" s="241" t="s">
        <v>19</v>
      </c>
      <c r="E41" s="241" t="s">
        <v>757</v>
      </c>
      <c r="F41" s="241" t="s">
        <v>79</v>
      </c>
      <c r="G41" s="309" t="s">
        <v>550</v>
      </c>
      <c r="H41" s="300">
        <v>54</v>
      </c>
      <c r="I41" s="159">
        <v>65</v>
      </c>
      <c r="J41" s="160">
        <f>H41+I41</f>
        <v>119</v>
      </c>
      <c r="K41" s="253" t="s">
        <v>786</v>
      </c>
      <c r="L41" s="160" t="e">
        <f>IF(K41="-","-",J41-K41)</f>
        <v>#VALUE!</v>
      </c>
      <c r="M41" s="160"/>
      <c r="N41" s="327"/>
      <c r="O41" s="162"/>
      <c r="P41" s="163"/>
      <c r="Q41" s="163"/>
      <c r="R41" s="163"/>
      <c r="S41" s="159"/>
    </row>
    <row r="42" spans="1:20" ht="16.5">
      <c r="A42" s="182" t="s">
        <v>613</v>
      </c>
      <c r="B42" s="159"/>
      <c r="C42" s="173"/>
      <c r="D42" s="35"/>
      <c r="E42" s="35"/>
      <c r="F42" s="35"/>
      <c r="G42" s="309"/>
      <c r="H42" s="300"/>
      <c r="I42" s="159"/>
      <c r="J42" s="160"/>
      <c r="K42" s="238"/>
      <c r="L42" s="160"/>
      <c r="M42" s="160"/>
      <c r="N42" s="327"/>
      <c r="O42" s="162"/>
      <c r="P42" s="163"/>
      <c r="Q42" s="163"/>
      <c r="R42" s="163"/>
      <c r="S42" s="159"/>
    </row>
    <row r="43" spans="1:20" ht="16.5">
      <c r="A43" s="182" t="s">
        <v>613</v>
      </c>
      <c r="B43" s="159"/>
      <c r="C43" s="191"/>
      <c r="D43" s="35"/>
      <c r="E43" s="35"/>
      <c r="F43" s="35"/>
      <c r="G43" s="309"/>
      <c r="H43" s="300"/>
      <c r="I43" s="159"/>
      <c r="J43" s="160"/>
      <c r="K43" s="159"/>
      <c r="L43" s="160"/>
      <c r="M43" s="160"/>
      <c r="N43" s="327"/>
      <c r="O43" s="162"/>
      <c r="P43" s="163"/>
      <c r="Q43" s="163"/>
      <c r="R43" s="163"/>
      <c r="S43" s="159"/>
    </row>
    <row r="44" spans="1:20" ht="16.5">
      <c r="A44" s="182" t="s">
        <v>613</v>
      </c>
      <c r="B44" s="159"/>
      <c r="C44" s="173"/>
      <c r="D44" s="35"/>
      <c r="E44" s="35"/>
      <c r="F44" s="35"/>
      <c r="G44" s="309"/>
      <c r="H44" s="300"/>
      <c r="I44" s="159"/>
      <c r="J44" s="160"/>
      <c r="K44" s="238"/>
      <c r="L44" s="160"/>
      <c r="M44" s="160"/>
      <c r="N44" s="115"/>
      <c r="O44" s="162"/>
      <c r="P44" s="163"/>
      <c r="Q44" s="163"/>
      <c r="R44" s="163"/>
      <c r="S44" s="159"/>
    </row>
    <row r="45" spans="1:20" ht="16.5">
      <c r="A45" s="182" t="s">
        <v>613</v>
      </c>
      <c r="B45" s="159"/>
      <c r="C45" s="173"/>
      <c r="D45" s="35"/>
      <c r="E45" s="35"/>
      <c r="F45" s="35"/>
      <c r="G45" s="309"/>
      <c r="H45" s="300"/>
      <c r="I45" s="159"/>
      <c r="J45" s="160"/>
      <c r="K45" s="238"/>
      <c r="L45" s="160"/>
      <c r="M45" s="160"/>
      <c r="N45" s="115"/>
      <c r="O45" s="162"/>
      <c r="P45" s="163"/>
      <c r="Q45" s="163"/>
      <c r="R45" s="163"/>
      <c r="S45" s="159"/>
    </row>
    <row r="46" spans="1:20" ht="16.5">
      <c r="A46" s="182" t="s">
        <v>613</v>
      </c>
      <c r="B46" s="159"/>
      <c r="C46" s="173"/>
      <c r="D46" s="35"/>
      <c r="E46" s="35"/>
      <c r="F46" s="35"/>
      <c r="G46" s="309"/>
      <c r="H46" s="300"/>
      <c r="I46" s="159"/>
      <c r="J46" s="160"/>
      <c r="K46" s="159"/>
      <c r="L46" s="160"/>
      <c r="M46" s="160"/>
      <c r="N46" s="115"/>
      <c r="O46" s="162"/>
      <c r="P46" s="163"/>
      <c r="Q46" s="163"/>
      <c r="R46" s="163"/>
      <c r="S46" s="159"/>
    </row>
    <row r="47" spans="1:20" ht="16.5">
      <c r="A47" s="182" t="s">
        <v>613</v>
      </c>
      <c r="B47" s="301"/>
      <c r="C47" s="302"/>
      <c r="D47" s="303"/>
      <c r="E47" s="303"/>
      <c r="F47" s="303"/>
      <c r="G47" s="310"/>
      <c r="H47" s="159"/>
      <c r="I47" s="159"/>
      <c r="J47" s="160"/>
      <c r="K47" s="301"/>
      <c r="L47" s="160"/>
      <c r="M47" s="160"/>
      <c r="N47" s="115"/>
      <c r="O47" s="162"/>
      <c r="P47" s="163"/>
      <c r="Q47" s="163"/>
      <c r="R47" s="163"/>
      <c r="S47" s="159"/>
    </row>
    <row r="48" spans="1:20" ht="16.5">
      <c r="A48" s="182" t="s">
        <v>613</v>
      </c>
      <c r="B48" s="159"/>
      <c r="C48" s="173"/>
      <c r="D48" s="35"/>
      <c r="E48" s="35"/>
      <c r="F48" s="35"/>
      <c r="G48" s="309"/>
      <c r="H48" s="159"/>
      <c r="I48" s="159"/>
      <c r="J48" s="160"/>
      <c r="K48" s="159"/>
      <c r="L48" s="160"/>
      <c r="M48" s="160"/>
      <c r="N48" s="115"/>
      <c r="O48" s="162"/>
      <c r="P48" s="163"/>
      <c r="Q48" s="163"/>
      <c r="R48" s="163"/>
      <c r="S48" s="159"/>
    </row>
    <row r="49" spans="1:19" ht="16.5">
      <c r="A49" s="182" t="s">
        <v>613</v>
      </c>
      <c r="B49" s="159"/>
      <c r="C49" s="173"/>
      <c r="D49" s="35"/>
      <c r="E49" s="35"/>
      <c r="F49" s="35"/>
      <c r="G49" s="309"/>
      <c r="H49" s="159"/>
      <c r="I49" s="159"/>
      <c r="J49" s="160"/>
      <c r="K49" s="159"/>
      <c r="L49" s="160"/>
      <c r="M49" s="160"/>
      <c r="N49" s="115"/>
      <c r="O49" s="162"/>
      <c r="P49" s="163"/>
      <c r="Q49" s="163"/>
      <c r="R49" s="163"/>
      <c r="S49" s="159"/>
    </row>
    <row r="50" spans="1:19" ht="16.5">
      <c r="A50" s="182" t="s">
        <v>613</v>
      </c>
      <c r="B50" s="159"/>
      <c r="C50" s="173"/>
      <c r="D50" s="35"/>
      <c r="E50" s="35"/>
      <c r="F50" s="35"/>
      <c r="G50" s="309"/>
      <c r="H50" s="159"/>
      <c r="I50" s="159"/>
      <c r="J50" s="160"/>
      <c r="K50" s="159"/>
      <c r="L50" s="160"/>
      <c r="M50" s="160"/>
      <c r="N50" s="115"/>
      <c r="O50" s="162"/>
      <c r="P50" s="163"/>
      <c r="Q50" s="163"/>
      <c r="R50" s="163"/>
      <c r="S50" s="159"/>
    </row>
    <row r="51" spans="1:19" ht="16.5">
      <c r="A51" s="182" t="s">
        <v>613</v>
      </c>
      <c r="B51" s="159"/>
      <c r="C51" s="173"/>
      <c r="D51" s="35"/>
      <c r="E51" s="35"/>
      <c r="F51" s="35"/>
      <c r="G51" s="309"/>
      <c r="H51" s="159"/>
      <c r="I51" s="159"/>
      <c r="J51" s="160"/>
      <c r="K51" s="159"/>
      <c r="L51" s="160"/>
      <c r="M51" s="160"/>
      <c r="N51" s="115"/>
      <c r="O51" s="162"/>
      <c r="P51" s="163"/>
      <c r="Q51" s="163"/>
      <c r="R51" s="163"/>
      <c r="S51" s="159"/>
    </row>
    <row r="52" spans="1:19" ht="16.5">
      <c r="A52" s="182" t="s">
        <v>613</v>
      </c>
      <c r="B52" s="159"/>
      <c r="C52" s="173"/>
      <c r="D52" s="35"/>
      <c r="E52" s="35"/>
      <c r="F52" s="35"/>
      <c r="G52" s="309"/>
      <c r="H52" s="159"/>
      <c r="I52" s="159"/>
      <c r="J52" s="160"/>
      <c r="K52" s="159"/>
      <c r="L52" s="160"/>
      <c r="M52" s="160"/>
      <c r="N52" s="115"/>
      <c r="O52" s="162"/>
      <c r="P52" s="163"/>
      <c r="Q52" s="163"/>
      <c r="R52" s="163"/>
      <c r="S52" s="159"/>
    </row>
    <row r="53" spans="1:19" ht="16.5">
      <c r="A53" s="182" t="s">
        <v>613</v>
      </c>
      <c r="B53" s="159"/>
      <c r="C53" s="173"/>
      <c r="D53" s="35"/>
      <c r="E53" s="35"/>
      <c r="F53" s="35"/>
      <c r="G53" s="309"/>
      <c r="H53" s="159"/>
      <c r="I53" s="159"/>
      <c r="J53" s="160"/>
      <c r="K53" s="159"/>
      <c r="L53" s="160"/>
      <c r="M53" s="160"/>
      <c r="N53" s="115"/>
      <c r="O53" s="162"/>
      <c r="P53" s="163"/>
      <c r="Q53" s="163"/>
      <c r="R53" s="163"/>
      <c r="S53" s="159"/>
    </row>
    <row r="54" spans="1:19" ht="16.5">
      <c r="A54" s="182" t="s">
        <v>613</v>
      </c>
      <c r="B54" s="159"/>
      <c r="C54" s="173"/>
      <c r="D54" s="35"/>
      <c r="E54" s="35"/>
      <c r="F54" s="35"/>
      <c r="G54" s="309"/>
      <c r="H54" s="159"/>
      <c r="I54" s="159"/>
      <c r="J54" s="160"/>
      <c r="K54" s="159"/>
      <c r="L54" s="160"/>
      <c r="M54" s="160"/>
      <c r="N54" s="115"/>
      <c r="O54" s="162"/>
      <c r="P54" s="163"/>
      <c r="Q54" s="163"/>
      <c r="R54" s="163"/>
      <c r="S54" s="159"/>
    </row>
    <row r="55" spans="1:19" ht="16.5">
      <c r="A55" s="182" t="s">
        <v>613</v>
      </c>
      <c r="B55" s="159"/>
      <c r="C55" s="173"/>
      <c r="D55" s="35"/>
      <c r="E55" s="35"/>
      <c r="F55" s="35"/>
      <c r="G55" s="309"/>
      <c r="H55" s="159"/>
      <c r="I55" s="159"/>
      <c r="J55" s="160"/>
      <c r="K55" s="159"/>
      <c r="L55" s="160"/>
      <c r="M55" s="160"/>
      <c r="N55" s="115"/>
      <c r="O55" s="162"/>
      <c r="P55" s="163"/>
      <c r="Q55" s="163"/>
      <c r="R55" s="163"/>
      <c r="S55" s="159"/>
    </row>
    <row r="56" spans="1:19" ht="16.5">
      <c r="A56" s="182" t="s">
        <v>613</v>
      </c>
      <c r="B56" s="159"/>
      <c r="C56" s="173"/>
      <c r="D56" s="35"/>
      <c r="E56" s="35"/>
      <c r="F56" s="35"/>
      <c r="G56" s="309"/>
      <c r="H56" s="159"/>
      <c r="I56" s="159"/>
      <c r="J56" s="160"/>
      <c r="K56" s="159"/>
      <c r="L56" s="160"/>
      <c r="M56" s="160"/>
      <c r="N56" s="115"/>
      <c r="O56" s="162"/>
      <c r="P56" s="163"/>
      <c r="Q56" s="163"/>
      <c r="R56" s="163"/>
      <c r="S56" s="159"/>
    </row>
    <row r="57" spans="1:19" ht="16.5">
      <c r="A57" s="182" t="s">
        <v>613</v>
      </c>
      <c r="B57" s="159"/>
      <c r="C57" s="191"/>
      <c r="D57" s="36"/>
      <c r="E57" s="36"/>
      <c r="F57" s="36"/>
      <c r="G57" s="309"/>
      <c r="H57" s="159"/>
      <c r="I57" s="159"/>
      <c r="J57" s="160"/>
      <c r="K57" s="159"/>
      <c r="L57" s="160"/>
      <c r="M57" s="160"/>
      <c r="N57" s="115"/>
      <c r="O57" s="162"/>
      <c r="P57" s="163"/>
      <c r="Q57" s="163"/>
      <c r="R57" s="163"/>
      <c r="S57" s="159"/>
    </row>
    <row r="58" spans="1:19" ht="16.5">
      <c r="A58" s="182" t="s">
        <v>613</v>
      </c>
      <c r="B58" s="159"/>
      <c r="C58" s="191"/>
      <c r="D58" s="35"/>
      <c r="E58" s="35"/>
      <c r="F58" s="35"/>
      <c r="G58" s="309"/>
      <c r="H58" s="159"/>
      <c r="I58" s="159"/>
      <c r="J58" s="160"/>
      <c r="K58" s="159"/>
      <c r="L58" s="160"/>
      <c r="M58" s="160"/>
      <c r="N58" s="327"/>
      <c r="O58" s="162"/>
      <c r="P58" s="163"/>
      <c r="Q58" s="163"/>
      <c r="R58" s="163"/>
      <c r="S58" s="159"/>
    </row>
    <row r="59" spans="1:19" ht="16.5">
      <c r="A59" s="182" t="s">
        <v>613</v>
      </c>
      <c r="B59" s="159"/>
      <c r="C59" s="191"/>
      <c r="D59" s="35"/>
      <c r="E59" s="35"/>
      <c r="F59" s="35"/>
      <c r="G59" s="309"/>
      <c r="H59" s="159"/>
      <c r="I59" s="159"/>
      <c r="J59" s="160"/>
      <c r="K59" s="159"/>
      <c r="L59" s="160"/>
      <c r="M59" s="160"/>
      <c r="N59" s="327"/>
      <c r="O59" s="162"/>
      <c r="P59" s="163"/>
      <c r="Q59" s="163"/>
      <c r="R59" s="163"/>
      <c r="S59" s="159"/>
    </row>
    <row r="60" spans="1:19" ht="16.5">
      <c r="A60" s="182" t="s">
        <v>613</v>
      </c>
      <c r="B60" s="159"/>
      <c r="C60" s="173"/>
      <c r="D60" s="149"/>
      <c r="E60" s="36"/>
      <c r="F60" s="36"/>
      <c r="G60" s="309"/>
      <c r="H60" s="159"/>
      <c r="I60" s="159"/>
      <c r="J60" s="160"/>
      <c r="K60" s="159"/>
      <c r="L60" s="160"/>
      <c r="M60" s="160"/>
      <c r="N60" s="327"/>
      <c r="O60" s="162"/>
      <c r="P60" s="163"/>
      <c r="Q60" s="163"/>
      <c r="R60" s="163"/>
      <c r="S60" s="159"/>
    </row>
    <row r="61" spans="1:19" ht="16.5">
      <c r="A61" s="182" t="s">
        <v>613</v>
      </c>
      <c r="B61" s="159"/>
      <c r="C61" s="173"/>
      <c r="D61" s="36"/>
      <c r="E61" s="36"/>
      <c r="F61" s="36"/>
      <c r="G61" s="309"/>
      <c r="H61" s="159"/>
      <c r="I61" s="159"/>
      <c r="J61" s="160"/>
      <c r="K61" s="159"/>
      <c r="L61" s="160"/>
      <c r="M61" s="160"/>
      <c r="N61" s="329"/>
      <c r="O61" s="162"/>
      <c r="P61" s="163"/>
      <c r="Q61" s="163"/>
      <c r="R61" s="163"/>
      <c r="S61" s="159"/>
    </row>
    <row r="62" spans="1:19" ht="16.5">
      <c r="A62" s="182" t="s">
        <v>613</v>
      </c>
    </row>
    <row r="63" spans="1:19" ht="16.5">
      <c r="A63" s="352" t="s">
        <v>613</v>
      </c>
    </row>
  </sheetData>
  <sortState ref="B4:T41">
    <sortCondition ref="L4:L41"/>
  </sortState>
  <phoneticPr fontId="0" type="noConversion"/>
  <dataValidations count="2">
    <dataValidation type="list" allowBlank="1" showInputMessage="1" showErrorMessage="1" sqref="G4:G61">
      <formula1>"Blue,White,Black,Red"</formula1>
    </dataValidation>
    <dataValidation type="list" allowBlank="1" showInputMessage="1" showErrorMessage="1" sqref="B4:B61">
      <formula1>"会員,NEW-1,NEW-2,GUEST"</formula1>
    </dataValidation>
  </dataValidations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31" sqref="J31"/>
    </sheetView>
  </sheetViews>
  <sheetFormatPr defaultRowHeight="15"/>
  <cols>
    <col min="1" max="1" width="6.7109375" style="153" customWidth="1"/>
    <col min="2" max="2" width="8.5703125" style="183" bestFit="1" customWidth="1"/>
    <col min="3" max="3" width="4.7109375" style="183" customWidth="1"/>
    <col min="4" max="5" width="12.7109375" style="183" customWidth="1"/>
    <col min="6" max="6" width="47.140625" style="183" bestFit="1" customWidth="1"/>
    <col min="7" max="9" width="7.7109375" style="183" customWidth="1"/>
    <col min="10" max="10" width="8.28515625" style="153" customWidth="1"/>
    <col min="11" max="11" width="7.7109375" style="183" customWidth="1"/>
    <col min="12" max="14" width="8.28515625" style="153" customWidth="1"/>
    <col min="15" max="15" width="10.7109375" style="153" customWidth="1"/>
    <col min="16" max="19" width="10.7109375" style="153" bestFit="1" customWidth="1"/>
    <col min="20" max="16384" width="9.140625" style="183"/>
  </cols>
  <sheetData>
    <row r="1" spans="1:20" ht="18.75">
      <c r="A1" s="166" t="s">
        <v>608</v>
      </c>
      <c r="B1" s="236"/>
      <c r="C1" s="236"/>
      <c r="D1" s="236"/>
      <c r="E1" s="236"/>
    </row>
    <row r="2" spans="1:20" ht="15" customHeight="1">
      <c r="A2" s="165"/>
      <c r="B2" s="236"/>
      <c r="C2" s="236"/>
      <c r="D2" s="236"/>
      <c r="E2" s="236"/>
    </row>
    <row r="3" spans="1:20" ht="16.5">
      <c r="A3" s="175" t="s">
        <v>212</v>
      </c>
      <c r="B3" s="159" t="s">
        <v>213</v>
      </c>
      <c r="C3" s="159" t="s">
        <v>215</v>
      </c>
      <c r="D3" s="195" t="s">
        <v>599</v>
      </c>
      <c r="E3" s="195" t="s">
        <v>600</v>
      </c>
      <c r="F3" s="195" t="s">
        <v>202</v>
      </c>
      <c r="G3" s="154" t="s">
        <v>216</v>
      </c>
      <c r="H3" s="154" t="s">
        <v>218</v>
      </c>
      <c r="I3" s="154" t="s">
        <v>219</v>
      </c>
      <c r="J3" s="155" t="s">
        <v>220</v>
      </c>
      <c r="K3" s="195" t="s">
        <v>217</v>
      </c>
      <c r="L3" s="155" t="s">
        <v>221</v>
      </c>
      <c r="M3" s="155" t="s">
        <v>584</v>
      </c>
      <c r="N3" s="156" t="s">
        <v>580</v>
      </c>
      <c r="O3" s="157" t="s">
        <v>223</v>
      </c>
      <c r="P3" s="158" t="s">
        <v>581</v>
      </c>
      <c r="Q3" s="158" t="s">
        <v>582</v>
      </c>
      <c r="R3" s="158" t="s">
        <v>583</v>
      </c>
      <c r="S3" s="158" t="s">
        <v>598</v>
      </c>
    </row>
    <row r="4" spans="1:20" s="384" customFormat="1" ht="16.5">
      <c r="A4" s="375">
        <v>1</v>
      </c>
      <c r="B4" s="285" t="s">
        <v>214</v>
      </c>
      <c r="C4" s="376">
        <v>5</v>
      </c>
      <c r="D4" s="377" t="s">
        <v>144</v>
      </c>
      <c r="E4" s="377" t="s">
        <v>203</v>
      </c>
      <c r="F4" s="377" t="s">
        <v>204</v>
      </c>
      <c r="G4" s="378" t="s">
        <v>550</v>
      </c>
      <c r="H4" s="285">
        <v>35</v>
      </c>
      <c r="I4" s="285">
        <v>39</v>
      </c>
      <c r="J4" s="285">
        <f t="shared" ref="J4:J30" si="0">SUM(H4:I4)</f>
        <v>74</v>
      </c>
      <c r="K4" s="379">
        <v>11</v>
      </c>
      <c r="L4" s="285">
        <f t="shared" ref="L4:L30" si="1">SUM(J4-K4)</f>
        <v>63</v>
      </c>
      <c r="M4" s="285">
        <v>15</v>
      </c>
      <c r="N4" s="380">
        <f>IF(L4&gt;=72,ROUND(K4*0.8,0), ROUND((K4-(72-L4)/2)*0.8,0))</f>
        <v>5</v>
      </c>
      <c r="O4" s="381" t="s">
        <v>871</v>
      </c>
      <c r="P4" s="382" t="s">
        <v>566</v>
      </c>
      <c r="Q4" s="382"/>
      <c r="R4" s="285"/>
      <c r="S4" s="285"/>
      <c r="T4" s="383">
        <v>50</v>
      </c>
    </row>
    <row r="5" spans="1:20" ht="16.5">
      <c r="A5" s="53">
        <v>2</v>
      </c>
      <c r="B5" s="159" t="s">
        <v>214</v>
      </c>
      <c r="C5" s="173">
        <v>6</v>
      </c>
      <c r="D5" s="250" t="s">
        <v>739</v>
      </c>
      <c r="E5" s="250" t="s">
        <v>740</v>
      </c>
      <c r="F5" s="241" t="s">
        <v>741</v>
      </c>
      <c r="G5" s="368" t="s">
        <v>550</v>
      </c>
      <c r="H5" s="159">
        <v>40</v>
      </c>
      <c r="I5" s="159">
        <v>42</v>
      </c>
      <c r="J5" s="160">
        <f t="shared" si="0"/>
        <v>82</v>
      </c>
      <c r="K5" s="247">
        <v>15</v>
      </c>
      <c r="L5" s="160">
        <f t="shared" si="1"/>
        <v>67</v>
      </c>
      <c r="M5" s="160">
        <v>14</v>
      </c>
      <c r="N5" s="325">
        <f>IF(L5&gt;=72,ROUND(K5*0.9,0), ROUND((K5-(72-L5)/2)*0.9,0))</f>
        <v>11</v>
      </c>
      <c r="O5" s="162" t="s">
        <v>652</v>
      </c>
      <c r="P5" s="163"/>
      <c r="Q5" s="163"/>
      <c r="R5" s="159"/>
      <c r="S5" s="159"/>
      <c r="T5" s="372">
        <v>30</v>
      </c>
    </row>
    <row r="6" spans="1:20" ht="16.5">
      <c r="A6" s="53">
        <v>3</v>
      </c>
      <c r="B6" s="159" t="s">
        <v>214</v>
      </c>
      <c r="C6" s="191">
        <v>1</v>
      </c>
      <c r="D6" s="241" t="s">
        <v>577</v>
      </c>
      <c r="E6" s="241" t="s">
        <v>638</v>
      </c>
      <c r="F6" s="241" t="s">
        <v>578</v>
      </c>
      <c r="G6" s="368" t="s">
        <v>550</v>
      </c>
      <c r="H6" s="159">
        <v>45</v>
      </c>
      <c r="I6" s="159">
        <v>48</v>
      </c>
      <c r="J6" s="160">
        <f t="shared" si="0"/>
        <v>93</v>
      </c>
      <c r="K6" s="253" t="s">
        <v>714</v>
      </c>
      <c r="L6" s="160">
        <f t="shared" si="1"/>
        <v>67</v>
      </c>
      <c r="M6" s="160">
        <v>13</v>
      </c>
      <c r="N6" s="326">
        <f>IF(L6&gt;=72,ROUND(K6*0.95,0), ROUND((K6-(72-L6)/2)*0.95,0))</f>
        <v>22</v>
      </c>
      <c r="O6" s="162"/>
      <c r="P6" s="163"/>
      <c r="Q6" s="163"/>
      <c r="R6" s="159"/>
      <c r="S6" s="159"/>
      <c r="T6" s="372">
        <v>20</v>
      </c>
    </row>
    <row r="7" spans="1:20" ht="16.5">
      <c r="A7" s="53">
        <v>4</v>
      </c>
      <c r="B7" s="159" t="s">
        <v>214</v>
      </c>
      <c r="C7" s="191">
        <v>3</v>
      </c>
      <c r="D7" s="241" t="s">
        <v>35</v>
      </c>
      <c r="E7" s="241" t="s">
        <v>36</v>
      </c>
      <c r="F7" s="241" t="s">
        <v>37</v>
      </c>
      <c r="G7" s="368" t="s">
        <v>550</v>
      </c>
      <c r="H7" s="159">
        <v>39</v>
      </c>
      <c r="I7" s="159">
        <v>41</v>
      </c>
      <c r="J7" s="160">
        <f t="shared" si="0"/>
        <v>80</v>
      </c>
      <c r="K7" s="247">
        <v>12</v>
      </c>
      <c r="L7" s="160">
        <f t="shared" si="1"/>
        <v>68</v>
      </c>
      <c r="M7" s="160">
        <v>12</v>
      </c>
      <c r="N7" s="184"/>
      <c r="O7" s="116" t="s">
        <v>563</v>
      </c>
      <c r="P7" s="103" t="s">
        <v>613</v>
      </c>
      <c r="Q7" s="103"/>
      <c r="R7" s="159"/>
      <c r="S7" s="159"/>
      <c r="T7" s="183" t="s">
        <v>874</v>
      </c>
    </row>
    <row r="8" spans="1:20" ht="16.5">
      <c r="A8" s="53">
        <v>5</v>
      </c>
      <c r="B8" s="159" t="s">
        <v>214</v>
      </c>
      <c r="C8" s="173">
        <v>2</v>
      </c>
      <c r="D8" s="245" t="s">
        <v>22</v>
      </c>
      <c r="E8" s="245" t="s">
        <v>23</v>
      </c>
      <c r="F8" s="245" t="s">
        <v>24</v>
      </c>
      <c r="G8" s="368" t="s">
        <v>550</v>
      </c>
      <c r="H8" s="159">
        <v>37</v>
      </c>
      <c r="I8" s="159">
        <v>36</v>
      </c>
      <c r="J8" s="160">
        <f t="shared" si="0"/>
        <v>73</v>
      </c>
      <c r="K8" s="251">
        <v>4</v>
      </c>
      <c r="L8" s="160">
        <f t="shared" si="1"/>
        <v>69</v>
      </c>
      <c r="M8" s="160">
        <v>11</v>
      </c>
      <c r="N8" s="186"/>
      <c r="O8" s="162" t="s">
        <v>869</v>
      </c>
      <c r="P8" s="163" t="s">
        <v>591</v>
      </c>
      <c r="Q8" s="163"/>
      <c r="R8" s="311"/>
      <c r="S8" s="159"/>
      <c r="T8" s="183" t="s">
        <v>874</v>
      </c>
    </row>
    <row r="9" spans="1:20" ht="16.5">
      <c r="A9" s="53">
        <v>6</v>
      </c>
      <c r="B9" s="159" t="s">
        <v>214</v>
      </c>
      <c r="C9" s="191">
        <v>8</v>
      </c>
      <c r="D9" s="245" t="s">
        <v>4</v>
      </c>
      <c r="E9" s="245" t="s">
        <v>8</v>
      </c>
      <c r="F9" s="245" t="s">
        <v>9</v>
      </c>
      <c r="G9" s="368" t="s">
        <v>550</v>
      </c>
      <c r="H9" s="159">
        <v>38</v>
      </c>
      <c r="I9" s="159">
        <v>44</v>
      </c>
      <c r="J9" s="160">
        <f t="shared" si="0"/>
        <v>82</v>
      </c>
      <c r="K9" s="248">
        <v>13</v>
      </c>
      <c r="L9" s="160">
        <f t="shared" si="1"/>
        <v>69</v>
      </c>
      <c r="M9" s="160">
        <v>10</v>
      </c>
      <c r="N9" s="185"/>
      <c r="O9" s="162" t="s">
        <v>566</v>
      </c>
      <c r="P9" s="163"/>
      <c r="Q9" s="163"/>
      <c r="R9" s="159"/>
      <c r="S9" s="159"/>
      <c r="T9" s="183" t="s">
        <v>767</v>
      </c>
    </row>
    <row r="10" spans="1:20" ht="16.5">
      <c r="A10" s="53">
        <v>7</v>
      </c>
      <c r="B10" s="159" t="s">
        <v>214</v>
      </c>
      <c r="C10" s="191">
        <v>8</v>
      </c>
      <c r="D10" s="245" t="s">
        <v>746</v>
      </c>
      <c r="E10" s="245" t="s">
        <v>747</v>
      </c>
      <c r="F10" s="245" t="s">
        <v>748</v>
      </c>
      <c r="G10" s="368" t="s">
        <v>550</v>
      </c>
      <c r="H10" s="159">
        <v>48</v>
      </c>
      <c r="I10" s="159">
        <v>48</v>
      </c>
      <c r="J10" s="160">
        <f t="shared" si="0"/>
        <v>96</v>
      </c>
      <c r="K10" s="247">
        <v>27</v>
      </c>
      <c r="L10" s="160">
        <f t="shared" si="1"/>
        <v>69</v>
      </c>
      <c r="M10" s="160">
        <v>9</v>
      </c>
      <c r="N10" s="185"/>
      <c r="O10" s="162"/>
      <c r="P10" s="163"/>
      <c r="Q10" s="163"/>
      <c r="R10" s="159"/>
      <c r="S10" s="159"/>
      <c r="T10" s="183" t="s">
        <v>9</v>
      </c>
    </row>
    <row r="11" spans="1:20" ht="16.5">
      <c r="A11" s="53">
        <v>8</v>
      </c>
      <c r="B11" s="159" t="s">
        <v>214</v>
      </c>
      <c r="C11" s="173">
        <v>6</v>
      </c>
      <c r="D11" s="245" t="s">
        <v>463</v>
      </c>
      <c r="E11" s="245" t="s">
        <v>377</v>
      </c>
      <c r="F11" s="245" t="s">
        <v>378</v>
      </c>
      <c r="G11" s="368" t="s">
        <v>550</v>
      </c>
      <c r="H11" s="159">
        <v>54</v>
      </c>
      <c r="I11" s="159">
        <v>43</v>
      </c>
      <c r="J11" s="160">
        <f t="shared" si="0"/>
        <v>97</v>
      </c>
      <c r="K11" s="247">
        <v>28</v>
      </c>
      <c r="L11" s="160">
        <f t="shared" si="1"/>
        <v>69</v>
      </c>
      <c r="M11" s="160">
        <v>8</v>
      </c>
      <c r="N11" s="184"/>
      <c r="O11" s="116" t="s">
        <v>652</v>
      </c>
      <c r="P11" s="163"/>
      <c r="Q11" s="163"/>
      <c r="R11" s="159"/>
      <c r="S11" s="159"/>
      <c r="T11" s="183" t="s">
        <v>9</v>
      </c>
    </row>
    <row r="12" spans="1:20" ht="16.5">
      <c r="A12" s="53">
        <v>9</v>
      </c>
      <c r="B12" s="159" t="s">
        <v>214</v>
      </c>
      <c r="C12" s="173">
        <v>6</v>
      </c>
      <c r="D12" s="241" t="s">
        <v>22</v>
      </c>
      <c r="E12" s="241" t="s">
        <v>25</v>
      </c>
      <c r="F12" s="245" t="s">
        <v>26</v>
      </c>
      <c r="G12" s="368" t="s">
        <v>550</v>
      </c>
      <c r="H12" s="159">
        <v>41</v>
      </c>
      <c r="I12" s="159">
        <v>36</v>
      </c>
      <c r="J12" s="160">
        <f t="shared" si="0"/>
        <v>77</v>
      </c>
      <c r="K12" s="305">
        <v>6</v>
      </c>
      <c r="L12" s="160">
        <f t="shared" si="1"/>
        <v>71</v>
      </c>
      <c r="M12" s="160">
        <v>7</v>
      </c>
      <c r="N12" s="184"/>
      <c r="O12" s="162" t="s">
        <v>870</v>
      </c>
      <c r="P12" s="163"/>
      <c r="Q12" s="103"/>
      <c r="R12" s="159"/>
      <c r="S12" s="159"/>
    </row>
    <row r="13" spans="1:20" ht="16.5">
      <c r="A13" s="53">
        <v>10</v>
      </c>
      <c r="B13" s="159" t="s">
        <v>214</v>
      </c>
      <c r="C13" s="191">
        <v>1</v>
      </c>
      <c r="D13" s="241" t="s">
        <v>73</v>
      </c>
      <c r="E13" s="241" t="s">
        <v>74</v>
      </c>
      <c r="F13" s="241" t="s">
        <v>75</v>
      </c>
      <c r="G13" s="368" t="s">
        <v>550</v>
      </c>
      <c r="H13" s="159">
        <v>40</v>
      </c>
      <c r="I13" s="159">
        <v>43</v>
      </c>
      <c r="J13" s="160">
        <f t="shared" si="0"/>
        <v>83</v>
      </c>
      <c r="K13" s="247">
        <v>10</v>
      </c>
      <c r="L13" s="160">
        <f t="shared" si="1"/>
        <v>73</v>
      </c>
      <c r="M13" s="160">
        <v>6</v>
      </c>
      <c r="N13" s="184"/>
      <c r="O13" s="162" t="s">
        <v>868</v>
      </c>
      <c r="P13" s="103"/>
      <c r="Q13" s="163"/>
      <c r="R13" s="159"/>
      <c r="S13" s="159"/>
      <c r="T13" s="183" t="s">
        <v>875</v>
      </c>
    </row>
    <row r="14" spans="1:20" ht="16.5">
      <c r="A14" s="53">
        <v>11</v>
      </c>
      <c r="B14" s="159" t="s">
        <v>214</v>
      </c>
      <c r="C14" s="191">
        <v>4</v>
      </c>
      <c r="D14" s="241" t="s">
        <v>11</v>
      </c>
      <c r="E14" s="257" t="s">
        <v>12</v>
      </c>
      <c r="F14" s="257" t="s">
        <v>13</v>
      </c>
      <c r="G14" s="368" t="s">
        <v>550</v>
      </c>
      <c r="H14" s="159">
        <v>41</v>
      </c>
      <c r="I14" s="159">
        <v>46</v>
      </c>
      <c r="J14" s="160">
        <f t="shared" si="0"/>
        <v>87</v>
      </c>
      <c r="K14" s="247">
        <v>14</v>
      </c>
      <c r="L14" s="160">
        <f t="shared" si="1"/>
        <v>73</v>
      </c>
      <c r="M14" s="160">
        <v>5</v>
      </c>
      <c r="N14" s="185"/>
      <c r="O14" s="116" t="s">
        <v>563</v>
      </c>
      <c r="P14" s="163"/>
      <c r="Q14" s="163"/>
      <c r="R14" s="159"/>
      <c r="S14" s="159"/>
    </row>
    <row r="15" spans="1:20" ht="16.5">
      <c r="A15" s="53">
        <v>12</v>
      </c>
      <c r="B15" s="159" t="s">
        <v>214</v>
      </c>
      <c r="C15" s="173">
        <v>10</v>
      </c>
      <c r="D15" s="245" t="s">
        <v>4</v>
      </c>
      <c r="E15" s="245" t="s">
        <v>5</v>
      </c>
      <c r="F15" s="245" t="s">
        <v>6</v>
      </c>
      <c r="G15" s="368" t="s">
        <v>549</v>
      </c>
      <c r="H15" s="159">
        <v>43</v>
      </c>
      <c r="I15" s="159">
        <v>45</v>
      </c>
      <c r="J15" s="160">
        <f t="shared" si="0"/>
        <v>88</v>
      </c>
      <c r="K15" s="248">
        <v>14</v>
      </c>
      <c r="L15" s="160">
        <f t="shared" si="1"/>
        <v>74</v>
      </c>
      <c r="M15" s="160">
        <v>4</v>
      </c>
      <c r="N15" s="185"/>
      <c r="O15" s="162" t="s">
        <v>652</v>
      </c>
      <c r="P15" s="163"/>
      <c r="Q15" s="163"/>
      <c r="R15" s="159"/>
      <c r="S15" s="159"/>
    </row>
    <row r="16" spans="1:20" ht="16.5">
      <c r="A16" s="53">
        <v>13</v>
      </c>
      <c r="B16" s="159" t="s">
        <v>214</v>
      </c>
      <c r="C16" s="173">
        <v>1</v>
      </c>
      <c r="D16" s="241" t="s">
        <v>16</v>
      </c>
      <c r="E16" s="241" t="s">
        <v>17</v>
      </c>
      <c r="F16" s="241" t="s">
        <v>18</v>
      </c>
      <c r="G16" s="368" t="s">
        <v>550</v>
      </c>
      <c r="H16" s="159">
        <v>45</v>
      </c>
      <c r="I16" s="159">
        <v>51</v>
      </c>
      <c r="J16" s="160">
        <f t="shared" si="0"/>
        <v>96</v>
      </c>
      <c r="K16" s="247">
        <v>22</v>
      </c>
      <c r="L16" s="160">
        <f t="shared" si="1"/>
        <v>74</v>
      </c>
      <c r="M16" s="160">
        <v>3</v>
      </c>
      <c r="N16" s="185"/>
      <c r="O16" s="162"/>
      <c r="P16" s="163"/>
      <c r="Q16" s="163"/>
      <c r="R16" s="159"/>
      <c r="S16" s="159"/>
    </row>
    <row r="17" spans="1:20" ht="16.5">
      <c r="A17" s="182">
        <v>14</v>
      </c>
      <c r="B17" s="159" t="s">
        <v>214</v>
      </c>
      <c r="C17" s="191">
        <v>9</v>
      </c>
      <c r="D17" s="245" t="s">
        <v>742</v>
      </c>
      <c r="E17" s="245" t="s">
        <v>743</v>
      </c>
      <c r="F17" s="241" t="s">
        <v>26</v>
      </c>
      <c r="G17" s="368" t="s">
        <v>550</v>
      </c>
      <c r="H17" s="159">
        <v>47</v>
      </c>
      <c r="I17" s="159">
        <v>53</v>
      </c>
      <c r="J17" s="160">
        <f t="shared" si="0"/>
        <v>100</v>
      </c>
      <c r="K17" s="251">
        <v>26</v>
      </c>
      <c r="L17" s="160">
        <f t="shared" si="1"/>
        <v>74</v>
      </c>
      <c r="M17" s="160">
        <v>2</v>
      </c>
      <c r="N17" s="184"/>
      <c r="O17" s="162"/>
      <c r="P17" s="163"/>
      <c r="Q17" s="163"/>
      <c r="R17" s="159"/>
      <c r="S17" s="159"/>
    </row>
    <row r="18" spans="1:20" ht="16.5">
      <c r="A18" s="53">
        <v>15</v>
      </c>
      <c r="B18" s="159" t="s">
        <v>214</v>
      </c>
      <c r="C18" s="191">
        <v>3</v>
      </c>
      <c r="D18" s="241" t="s">
        <v>54</v>
      </c>
      <c r="E18" s="241" t="s">
        <v>55</v>
      </c>
      <c r="F18" s="241" t="s">
        <v>56</v>
      </c>
      <c r="G18" s="368" t="s">
        <v>551</v>
      </c>
      <c r="H18" s="159">
        <v>44</v>
      </c>
      <c r="I18" s="159">
        <v>57</v>
      </c>
      <c r="J18" s="160">
        <f t="shared" si="0"/>
        <v>101</v>
      </c>
      <c r="K18" s="252">
        <v>27</v>
      </c>
      <c r="L18" s="160">
        <f t="shared" si="1"/>
        <v>74</v>
      </c>
      <c r="M18" s="160">
        <v>1</v>
      </c>
      <c r="N18" s="184"/>
      <c r="O18" s="116"/>
      <c r="P18" s="103"/>
      <c r="Q18" s="163"/>
      <c r="R18" s="159"/>
      <c r="S18" s="159"/>
      <c r="T18" s="183" t="s">
        <v>765</v>
      </c>
    </row>
    <row r="19" spans="1:20" ht="16.5">
      <c r="A19" s="53">
        <v>16</v>
      </c>
      <c r="B19" s="159" t="s">
        <v>214</v>
      </c>
      <c r="C19" s="174">
        <v>10</v>
      </c>
      <c r="D19" s="241" t="s">
        <v>77</v>
      </c>
      <c r="E19" s="241" t="s">
        <v>78</v>
      </c>
      <c r="F19" s="241" t="s">
        <v>79</v>
      </c>
      <c r="G19" s="368" t="s">
        <v>550</v>
      </c>
      <c r="H19" s="159">
        <v>43</v>
      </c>
      <c r="I19" s="159">
        <v>43</v>
      </c>
      <c r="J19" s="160">
        <f t="shared" si="0"/>
        <v>86</v>
      </c>
      <c r="K19" s="247">
        <v>11</v>
      </c>
      <c r="L19" s="160">
        <f t="shared" si="1"/>
        <v>75</v>
      </c>
      <c r="M19" s="160">
        <v>1</v>
      </c>
      <c r="N19" s="184"/>
      <c r="O19" s="162" t="s">
        <v>687</v>
      </c>
      <c r="P19" s="163"/>
      <c r="Q19" s="163"/>
      <c r="R19" s="159"/>
      <c r="S19" s="159"/>
    </row>
    <row r="20" spans="1:20" ht="16.5">
      <c r="A20" s="53">
        <v>17</v>
      </c>
      <c r="B20" s="159" t="s">
        <v>214</v>
      </c>
      <c r="C20" s="173">
        <v>5</v>
      </c>
      <c r="D20" s="241" t="s">
        <v>329</v>
      </c>
      <c r="E20" s="241" t="s">
        <v>330</v>
      </c>
      <c r="F20" s="241" t="s">
        <v>26</v>
      </c>
      <c r="G20" s="368" t="s">
        <v>550</v>
      </c>
      <c r="H20" s="159">
        <v>44</v>
      </c>
      <c r="I20" s="159">
        <v>41</v>
      </c>
      <c r="J20" s="160">
        <f t="shared" si="0"/>
        <v>85</v>
      </c>
      <c r="K20" s="247">
        <v>9</v>
      </c>
      <c r="L20" s="160">
        <f t="shared" si="1"/>
        <v>76</v>
      </c>
      <c r="M20" s="160">
        <v>1</v>
      </c>
      <c r="N20" s="184"/>
      <c r="O20" s="162"/>
      <c r="P20" s="163"/>
      <c r="Q20" s="163"/>
      <c r="R20" s="159"/>
      <c r="S20" s="159"/>
    </row>
    <row r="21" spans="1:20" ht="16.5">
      <c r="A21" s="53">
        <v>18</v>
      </c>
      <c r="B21" s="159" t="s">
        <v>214</v>
      </c>
      <c r="C21" s="173">
        <v>9</v>
      </c>
      <c r="D21" s="245" t="s">
        <v>51</v>
      </c>
      <c r="E21" s="245" t="s">
        <v>52</v>
      </c>
      <c r="F21" s="371" t="s">
        <v>808</v>
      </c>
      <c r="G21" s="368" t="s">
        <v>550</v>
      </c>
      <c r="H21" s="159">
        <v>42</v>
      </c>
      <c r="I21" s="159">
        <v>42</v>
      </c>
      <c r="J21" s="160">
        <f t="shared" si="0"/>
        <v>84</v>
      </c>
      <c r="K21" s="247">
        <v>7</v>
      </c>
      <c r="L21" s="160">
        <f t="shared" si="1"/>
        <v>77</v>
      </c>
      <c r="M21" s="160">
        <v>1</v>
      </c>
      <c r="N21" s="185"/>
      <c r="O21" s="162"/>
      <c r="P21" s="163"/>
      <c r="Q21" s="163"/>
      <c r="R21" s="159"/>
      <c r="S21" s="159"/>
    </row>
    <row r="22" spans="1:20" ht="16.5">
      <c r="A22" s="53">
        <v>19</v>
      </c>
      <c r="B22" s="159" t="s">
        <v>214</v>
      </c>
      <c r="C22" s="173">
        <v>7</v>
      </c>
      <c r="D22" s="241" t="s">
        <v>111</v>
      </c>
      <c r="E22" s="241" t="s">
        <v>112</v>
      </c>
      <c r="F22" s="241" t="s">
        <v>113</v>
      </c>
      <c r="G22" s="368" t="s">
        <v>550</v>
      </c>
      <c r="H22" s="239">
        <v>47</v>
      </c>
      <c r="I22" s="239">
        <v>42</v>
      </c>
      <c r="J22" s="160">
        <f t="shared" si="0"/>
        <v>89</v>
      </c>
      <c r="K22" s="249" t="s">
        <v>785</v>
      </c>
      <c r="L22" s="160">
        <f t="shared" si="1"/>
        <v>77</v>
      </c>
      <c r="M22" s="160">
        <v>1</v>
      </c>
      <c r="N22" s="184"/>
      <c r="O22" s="240"/>
      <c r="P22" s="163"/>
      <c r="Q22" s="163"/>
      <c r="R22" s="159"/>
      <c r="S22" s="159"/>
    </row>
    <row r="23" spans="1:20" ht="16.5">
      <c r="A23" s="53">
        <v>20</v>
      </c>
      <c r="B23" s="159" t="s">
        <v>214</v>
      </c>
      <c r="C23" s="173">
        <v>4</v>
      </c>
      <c r="D23" s="241" t="s">
        <v>38</v>
      </c>
      <c r="E23" s="241" t="s">
        <v>39</v>
      </c>
      <c r="F23" s="241" t="s">
        <v>6</v>
      </c>
      <c r="G23" s="368" t="s">
        <v>549</v>
      </c>
      <c r="H23" s="159">
        <v>45</v>
      </c>
      <c r="I23" s="159">
        <v>46</v>
      </c>
      <c r="J23" s="160">
        <f t="shared" si="0"/>
        <v>91</v>
      </c>
      <c r="K23" s="256">
        <v>13</v>
      </c>
      <c r="L23" s="160">
        <f t="shared" si="1"/>
        <v>78</v>
      </c>
      <c r="M23" s="160">
        <v>1</v>
      </c>
      <c r="N23" s="185"/>
      <c r="O23" s="162"/>
      <c r="P23" s="163"/>
      <c r="Q23" s="163"/>
      <c r="R23" s="159"/>
      <c r="S23" s="159"/>
      <c r="T23" s="183" t="s">
        <v>9</v>
      </c>
    </row>
    <row r="24" spans="1:20" ht="16.5">
      <c r="A24" s="53">
        <v>21</v>
      </c>
      <c r="B24" s="159" t="s">
        <v>214</v>
      </c>
      <c r="C24" s="191">
        <v>4</v>
      </c>
      <c r="D24" s="243" t="s">
        <v>787</v>
      </c>
      <c r="E24" s="243" t="s">
        <v>641</v>
      </c>
      <c r="F24" s="243" t="s">
        <v>6</v>
      </c>
      <c r="G24" s="368" t="s">
        <v>550</v>
      </c>
      <c r="H24" s="159">
        <v>46</v>
      </c>
      <c r="I24" s="159">
        <v>54</v>
      </c>
      <c r="J24" s="160">
        <f t="shared" si="0"/>
        <v>100</v>
      </c>
      <c r="K24" s="253" t="s">
        <v>843</v>
      </c>
      <c r="L24" s="160">
        <f t="shared" si="1"/>
        <v>81</v>
      </c>
      <c r="M24" s="160">
        <v>1</v>
      </c>
      <c r="N24" s="184"/>
      <c r="O24" s="162"/>
      <c r="P24" s="163"/>
      <c r="Q24" s="163"/>
      <c r="R24" s="159"/>
      <c r="S24" s="159"/>
    </row>
    <row r="25" spans="1:20" ht="16.5">
      <c r="A25" s="53">
        <v>22</v>
      </c>
      <c r="B25" s="159" t="s">
        <v>214</v>
      </c>
      <c r="C25" s="173">
        <v>8</v>
      </c>
      <c r="D25" s="245" t="s">
        <v>67</v>
      </c>
      <c r="E25" s="245" t="s">
        <v>68</v>
      </c>
      <c r="F25" s="245" t="s">
        <v>6</v>
      </c>
      <c r="G25" s="368" t="s">
        <v>551</v>
      </c>
      <c r="H25" s="159">
        <v>53</v>
      </c>
      <c r="I25" s="159">
        <v>61</v>
      </c>
      <c r="J25" s="160">
        <f t="shared" si="0"/>
        <v>114</v>
      </c>
      <c r="K25" s="252">
        <v>33</v>
      </c>
      <c r="L25" s="160">
        <f t="shared" si="1"/>
        <v>81</v>
      </c>
      <c r="M25" s="160">
        <v>1</v>
      </c>
      <c r="N25" s="184"/>
      <c r="O25" s="162"/>
      <c r="P25" s="163" t="s">
        <v>567</v>
      </c>
      <c r="Q25" s="163"/>
      <c r="R25" s="159"/>
      <c r="S25" s="159"/>
    </row>
    <row r="26" spans="1:20" ht="16.5">
      <c r="A26" s="53">
        <v>23</v>
      </c>
      <c r="B26" s="159" t="s">
        <v>214</v>
      </c>
      <c r="C26" s="191">
        <v>3</v>
      </c>
      <c r="D26" s="295" t="s">
        <v>83</v>
      </c>
      <c r="E26" s="295" t="s">
        <v>84</v>
      </c>
      <c r="F26" s="295" t="s">
        <v>261</v>
      </c>
      <c r="G26" s="368" t="s">
        <v>550</v>
      </c>
      <c r="H26" s="159">
        <v>50</v>
      </c>
      <c r="I26" s="159">
        <v>53</v>
      </c>
      <c r="J26" s="160">
        <f t="shared" si="0"/>
        <v>103</v>
      </c>
      <c r="K26" s="251">
        <v>20</v>
      </c>
      <c r="L26" s="160">
        <f t="shared" si="1"/>
        <v>83</v>
      </c>
      <c r="M26" s="160">
        <v>1</v>
      </c>
      <c r="N26" s="185"/>
      <c r="O26" s="162"/>
      <c r="P26" s="163"/>
      <c r="Q26" s="103"/>
      <c r="R26" s="159"/>
      <c r="S26" s="159"/>
      <c r="T26" s="183" t="s">
        <v>766</v>
      </c>
    </row>
    <row r="27" spans="1:20" ht="16.5">
      <c r="A27" s="53">
        <v>24</v>
      </c>
      <c r="B27" s="159" t="s">
        <v>214</v>
      </c>
      <c r="C27" s="191">
        <v>2</v>
      </c>
      <c r="D27" s="245" t="s">
        <v>208</v>
      </c>
      <c r="E27" s="245" t="s">
        <v>209</v>
      </c>
      <c r="F27" s="245" t="s">
        <v>204</v>
      </c>
      <c r="G27" s="368" t="s">
        <v>550</v>
      </c>
      <c r="H27" s="159">
        <v>53</v>
      </c>
      <c r="I27" s="159">
        <v>50</v>
      </c>
      <c r="J27" s="160">
        <f t="shared" si="0"/>
        <v>103</v>
      </c>
      <c r="K27" s="255">
        <v>19</v>
      </c>
      <c r="L27" s="160">
        <f t="shared" si="1"/>
        <v>84</v>
      </c>
      <c r="M27" s="160">
        <v>1</v>
      </c>
      <c r="N27" s="185"/>
      <c r="O27" s="162"/>
      <c r="P27" s="103"/>
      <c r="Q27" s="163"/>
      <c r="R27" s="159"/>
      <c r="S27" s="159"/>
    </row>
    <row r="28" spans="1:20" ht="16.5">
      <c r="A28" s="53">
        <v>25</v>
      </c>
      <c r="B28" s="159" t="s">
        <v>214</v>
      </c>
      <c r="C28" s="173">
        <v>9</v>
      </c>
      <c r="D28" s="245" t="s">
        <v>380</v>
      </c>
      <c r="E28" s="245" t="s">
        <v>381</v>
      </c>
      <c r="F28" s="245" t="s">
        <v>458</v>
      </c>
      <c r="G28" s="368" t="s">
        <v>550</v>
      </c>
      <c r="H28" s="159">
        <v>58</v>
      </c>
      <c r="I28" s="159">
        <v>57</v>
      </c>
      <c r="J28" s="160">
        <f t="shared" si="0"/>
        <v>115</v>
      </c>
      <c r="K28" s="256">
        <v>27</v>
      </c>
      <c r="L28" s="160">
        <f t="shared" si="1"/>
        <v>88</v>
      </c>
      <c r="M28" s="160">
        <v>1</v>
      </c>
      <c r="N28" s="167" t="s">
        <v>613</v>
      </c>
      <c r="O28" s="162"/>
      <c r="P28" s="163"/>
      <c r="Q28" s="163"/>
      <c r="R28" s="159"/>
      <c r="S28" s="159"/>
    </row>
    <row r="29" spans="1:20" s="384" customFormat="1" ht="16.5">
      <c r="A29" s="375">
        <v>26</v>
      </c>
      <c r="B29" s="285" t="s">
        <v>214</v>
      </c>
      <c r="C29" s="376">
        <v>7</v>
      </c>
      <c r="D29" s="385" t="s">
        <v>62</v>
      </c>
      <c r="E29" s="385" t="s">
        <v>63</v>
      </c>
      <c r="F29" s="385" t="s">
        <v>18</v>
      </c>
      <c r="G29" s="378" t="s">
        <v>550</v>
      </c>
      <c r="H29" s="285">
        <v>53</v>
      </c>
      <c r="I29" s="285">
        <v>55</v>
      </c>
      <c r="J29" s="285">
        <f t="shared" si="0"/>
        <v>108</v>
      </c>
      <c r="K29" s="386">
        <v>13</v>
      </c>
      <c r="L29" s="285">
        <f t="shared" si="1"/>
        <v>95</v>
      </c>
      <c r="M29" s="285">
        <v>1</v>
      </c>
      <c r="N29" s="380">
        <f>IF(K29&gt;=36,36,K29+1)</f>
        <v>14</v>
      </c>
      <c r="O29" s="381"/>
      <c r="P29" s="382"/>
      <c r="Q29" s="382"/>
      <c r="R29" s="285"/>
      <c r="S29" s="285"/>
      <c r="T29" s="384" t="s">
        <v>768</v>
      </c>
    </row>
    <row r="30" spans="1:20" ht="16.5">
      <c r="A30" s="53">
        <v>27</v>
      </c>
      <c r="B30" s="159" t="s">
        <v>214</v>
      </c>
      <c r="C30" s="173">
        <v>5</v>
      </c>
      <c r="D30" s="241" t="s">
        <v>70</v>
      </c>
      <c r="E30" s="241" t="s">
        <v>71</v>
      </c>
      <c r="F30" s="241" t="s">
        <v>72</v>
      </c>
      <c r="G30" s="368" t="s">
        <v>550</v>
      </c>
      <c r="H30" s="159">
        <v>68</v>
      </c>
      <c r="I30" s="159">
        <v>63</v>
      </c>
      <c r="J30" s="160">
        <f t="shared" si="0"/>
        <v>131</v>
      </c>
      <c r="K30" s="247">
        <v>36</v>
      </c>
      <c r="L30" s="160">
        <f t="shared" si="1"/>
        <v>95</v>
      </c>
      <c r="M30" s="160">
        <v>1</v>
      </c>
      <c r="N30" s="326">
        <v>36</v>
      </c>
      <c r="O30" s="116"/>
      <c r="P30" s="163"/>
      <c r="Q30" s="163"/>
      <c r="R30" s="159"/>
      <c r="S30" s="159"/>
      <c r="T30" s="183" t="s">
        <v>613</v>
      </c>
    </row>
    <row r="31" spans="1:20" ht="16.5">
      <c r="A31" s="53"/>
      <c r="B31" s="294" t="s">
        <v>210</v>
      </c>
      <c r="C31" s="173">
        <v>7</v>
      </c>
      <c r="D31" s="306" t="s">
        <v>27</v>
      </c>
      <c r="E31" s="306" t="s">
        <v>28</v>
      </c>
      <c r="F31" s="306" t="s">
        <v>29</v>
      </c>
      <c r="G31" s="368" t="s">
        <v>550</v>
      </c>
      <c r="H31" s="159">
        <v>56</v>
      </c>
      <c r="I31" s="159">
        <v>54</v>
      </c>
      <c r="J31" s="160">
        <f t="shared" ref="J31:J43" si="2">SUM(H31:I31)</f>
        <v>110</v>
      </c>
      <c r="K31" s="251" t="s">
        <v>790</v>
      </c>
      <c r="L31" s="160" t="e">
        <f t="shared" ref="L31:L43" si="3">SUM(J31-K31)</f>
        <v>#VALUE!</v>
      </c>
      <c r="M31" s="160"/>
      <c r="N31" s="325">
        <f>ROUND(((105+110)/2-72)*0.65,0)</f>
        <v>23</v>
      </c>
      <c r="O31" s="162"/>
      <c r="P31" s="163"/>
      <c r="Q31" s="163"/>
      <c r="R31" s="159"/>
      <c r="S31" s="159"/>
    </row>
    <row r="32" spans="1:20" ht="16.5">
      <c r="A32" s="53"/>
      <c r="B32" s="285" t="s">
        <v>211</v>
      </c>
      <c r="C32" s="191">
        <v>10</v>
      </c>
      <c r="D32" s="241" t="s">
        <v>139</v>
      </c>
      <c r="E32" s="241" t="s">
        <v>849</v>
      </c>
      <c r="F32" s="306" t="s">
        <v>29</v>
      </c>
      <c r="G32" s="368" t="s">
        <v>550</v>
      </c>
      <c r="H32" s="159">
        <v>50</v>
      </c>
      <c r="I32" s="159">
        <v>43</v>
      </c>
      <c r="J32" s="160">
        <f t="shared" si="2"/>
        <v>93</v>
      </c>
      <c r="K32" s="251" t="s">
        <v>783</v>
      </c>
      <c r="L32" s="160" t="e">
        <f t="shared" si="3"/>
        <v>#VALUE!</v>
      </c>
      <c r="M32" s="160"/>
      <c r="N32" s="184"/>
      <c r="O32" s="162" t="s">
        <v>563</v>
      </c>
      <c r="P32" s="163"/>
      <c r="Q32" s="163" t="s">
        <v>873</v>
      </c>
      <c r="R32" s="159"/>
      <c r="S32" s="159"/>
    </row>
    <row r="33" spans="1:20" ht="16.5">
      <c r="A33" s="53"/>
      <c r="B33" s="285" t="s">
        <v>211</v>
      </c>
      <c r="C33" s="191">
        <v>2</v>
      </c>
      <c r="D33" s="250" t="s">
        <v>846</v>
      </c>
      <c r="E33" s="250" t="s">
        <v>847</v>
      </c>
      <c r="F33" s="241" t="s">
        <v>848</v>
      </c>
      <c r="G33" s="368" t="s">
        <v>550</v>
      </c>
      <c r="H33" s="159">
        <v>55</v>
      </c>
      <c r="I33" s="159">
        <v>47</v>
      </c>
      <c r="J33" s="160">
        <f t="shared" si="2"/>
        <v>102</v>
      </c>
      <c r="K33" s="247" t="s">
        <v>783</v>
      </c>
      <c r="L33" s="160" t="e">
        <f t="shared" si="3"/>
        <v>#VALUE!</v>
      </c>
      <c r="M33" s="160"/>
      <c r="N33" s="184"/>
      <c r="O33" s="116" t="s">
        <v>587</v>
      </c>
      <c r="P33" s="163" t="s">
        <v>587</v>
      </c>
      <c r="Q33" s="163"/>
      <c r="R33" s="159"/>
      <c r="S33" s="159"/>
    </row>
    <row r="34" spans="1:20" ht="16.5">
      <c r="A34" s="53"/>
      <c r="B34" s="285" t="s">
        <v>211</v>
      </c>
      <c r="C34" s="173">
        <v>4</v>
      </c>
      <c r="D34" s="245" t="s">
        <v>844</v>
      </c>
      <c r="E34" s="245" t="s">
        <v>845</v>
      </c>
      <c r="F34" s="241" t="s">
        <v>29</v>
      </c>
      <c r="G34" s="368" t="s">
        <v>550</v>
      </c>
      <c r="H34" s="159">
        <v>55</v>
      </c>
      <c r="I34" s="159">
        <v>67</v>
      </c>
      <c r="J34" s="160">
        <f t="shared" si="2"/>
        <v>122</v>
      </c>
      <c r="K34" s="253" t="s">
        <v>783</v>
      </c>
      <c r="L34" s="160" t="e">
        <f t="shared" si="3"/>
        <v>#VALUE!</v>
      </c>
      <c r="M34" s="160"/>
      <c r="N34" s="185"/>
      <c r="O34" s="162" t="s">
        <v>868</v>
      </c>
      <c r="P34" s="163"/>
      <c r="Q34" s="163"/>
      <c r="R34" s="159"/>
      <c r="S34" s="159"/>
    </row>
    <row r="35" spans="1:20" ht="16.5">
      <c r="A35" s="53"/>
      <c r="B35" s="159" t="s">
        <v>205</v>
      </c>
      <c r="C35" s="173">
        <v>5</v>
      </c>
      <c r="D35" s="241" t="s">
        <v>864</v>
      </c>
      <c r="E35" s="241" t="s">
        <v>865</v>
      </c>
      <c r="F35" s="241" t="s">
        <v>866</v>
      </c>
      <c r="G35" s="368" t="s">
        <v>550</v>
      </c>
      <c r="H35" s="159">
        <v>40</v>
      </c>
      <c r="I35" s="159">
        <v>45</v>
      </c>
      <c r="J35" s="160">
        <f t="shared" si="2"/>
        <v>85</v>
      </c>
      <c r="K35" s="247" t="s">
        <v>786</v>
      </c>
      <c r="L35" s="160" t="e">
        <f t="shared" si="3"/>
        <v>#VALUE!</v>
      </c>
      <c r="M35" s="160"/>
      <c r="N35" s="184"/>
      <c r="O35" s="162" t="s">
        <v>872</v>
      </c>
      <c r="P35" s="163"/>
      <c r="Q35" s="163"/>
      <c r="R35" s="159"/>
      <c r="S35" s="159"/>
      <c r="T35" s="183" t="s">
        <v>764</v>
      </c>
    </row>
    <row r="36" spans="1:20" ht="16.5">
      <c r="A36" s="53"/>
      <c r="B36" s="159" t="s">
        <v>205</v>
      </c>
      <c r="C36" s="173">
        <v>10</v>
      </c>
      <c r="D36" s="244" t="s">
        <v>625</v>
      </c>
      <c r="E36" s="243" t="s">
        <v>863</v>
      </c>
      <c r="F36" s="241" t="s">
        <v>867</v>
      </c>
      <c r="G36" s="368" t="s">
        <v>550</v>
      </c>
      <c r="H36" s="159">
        <v>49</v>
      </c>
      <c r="I36" s="159">
        <v>44</v>
      </c>
      <c r="J36" s="160">
        <f t="shared" si="2"/>
        <v>93</v>
      </c>
      <c r="K36" s="247" t="s">
        <v>786</v>
      </c>
      <c r="L36" s="160" t="e">
        <f t="shared" si="3"/>
        <v>#VALUE!</v>
      </c>
      <c r="M36" s="160"/>
      <c r="N36" s="185"/>
      <c r="O36" s="162"/>
      <c r="P36" s="163"/>
      <c r="Q36" s="163"/>
      <c r="R36" s="159"/>
      <c r="S36" s="159"/>
    </row>
    <row r="37" spans="1:20" ht="16.5">
      <c r="A37" s="53"/>
      <c r="B37" s="159" t="s">
        <v>205</v>
      </c>
      <c r="C37" s="173">
        <v>6</v>
      </c>
      <c r="D37" s="241" t="s">
        <v>206</v>
      </c>
      <c r="E37" s="241" t="s">
        <v>207</v>
      </c>
      <c r="F37" s="306" t="s">
        <v>262</v>
      </c>
      <c r="G37" s="368" t="s">
        <v>550</v>
      </c>
      <c r="H37" s="159">
        <v>53</v>
      </c>
      <c r="I37" s="159">
        <v>49</v>
      </c>
      <c r="J37" s="160">
        <f t="shared" si="2"/>
        <v>102</v>
      </c>
      <c r="K37" s="251" t="s">
        <v>786</v>
      </c>
      <c r="L37" s="160" t="e">
        <f t="shared" si="3"/>
        <v>#VALUE!</v>
      </c>
      <c r="M37" s="160"/>
      <c r="N37" s="184"/>
      <c r="O37" s="162"/>
      <c r="P37" s="163"/>
      <c r="Q37" s="163"/>
      <c r="R37" s="159"/>
      <c r="S37" s="159"/>
    </row>
    <row r="38" spans="1:20" ht="16.5">
      <c r="A38" s="53"/>
      <c r="B38" s="159" t="s">
        <v>205</v>
      </c>
      <c r="C38" s="173">
        <v>9</v>
      </c>
      <c r="D38" s="250" t="s">
        <v>32</v>
      </c>
      <c r="E38" s="250" t="s">
        <v>256</v>
      </c>
      <c r="F38" s="245" t="s">
        <v>60</v>
      </c>
      <c r="G38" s="368" t="s">
        <v>550</v>
      </c>
      <c r="H38" s="159">
        <v>58</v>
      </c>
      <c r="I38" s="159">
        <v>47</v>
      </c>
      <c r="J38" s="160">
        <f t="shared" si="2"/>
        <v>105</v>
      </c>
      <c r="K38" s="247" t="s">
        <v>786</v>
      </c>
      <c r="L38" s="160" t="e">
        <f t="shared" si="3"/>
        <v>#VALUE!</v>
      </c>
      <c r="M38" s="160"/>
      <c r="N38" s="185"/>
      <c r="O38" s="162"/>
      <c r="P38" s="163"/>
      <c r="Q38" s="163"/>
      <c r="R38" s="159"/>
      <c r="S38" s="159"/>
    </row>
    <row r="39" spans="1:20" ht="16.5">
      <c r="A39" s="53"/>
      <c r="B39" s="159" t="s">
        <v>205</v>
      </c>
      <c r="C39" s="173">
        <v>1</v>
      </c>
      <c r="D39" s="250" t="s">
        <v>38</v>
      </c>
      <c r="E39" s="250" t="s">
        <v>794</v>
      </c>
      <c r="F39" s="245" t="s">
        <v>6</v>
      </c>
      <c r="G39" s="368" t="s">
        <v>551</v>
      </c>
      <c r="H39" s="159">
        <v>47</v>
      </c>
      <c r="I39" s="159">
        <v>60</v>
      </c>
      <c r="J39" s="160">
        <f t="shared" si="2"/>
        <v>107</v>
      </c>
      <c r="K39" s="252" t="s">
        <v>786</v>
      </c>
      <c r="L39" s="160" t="e">
        <f t="shared" si="3"/>
        <v>#VALUE!</v>
      </c>
      <c r="M39" s="160"/>
      <c r="N39" s="185"/>
      <c r="O39" s="162"/>
      <c r="P39" s="163"/>
      <c r="Q39" s="163"/>
      <c r="R39" s="159"/>
      <c r="S39" s="159"/>
    </row>
    <row r="40" spans="1:20" ht="16.5">
      <c r="A40" s="53"/>
      <c r="B40" s="159" t="s">
        <v>205</v>
      </c>
      <c r="C40" s="173">
        <v>3</v>
      </c>
      <c r="D40" s="241" t="s">
        <v>19</v>
      </c>
      <c r="E40" s="241" t="s">
        <v>757</v>
      </c>
      <c r="F40" s="241" t="s">
        <v>79</v>
      </c>
      <c r="G40" s="368" t="s">
        <v>550</v>
      </c>
      <c r="H40" s="159">
        <v>51</v>
      </c>
      <c r="I40" s="159">
        <v>56</v>
      </c>
      <c r="J40" s="160">
        <f t="shared" si="2"/>
        <v>107</v>
      </c>
      <c r="K40" s="253" t="s">
        <v>786</v>
      </c>
      <c r="L40" s="160" t="e">
        <f t="shared" si="3"/>
        <v>#VALUE!</v>
      </c>
      <c r="M40" s="160"/>
      <c r="N40" s="185"/>
      <c r="O40" s="162"/>
      <c r="P40" s="103"/>
      <c r="Q40" s="163"/>
      <c r="R40" s="159"/>
      <c r="S40" s="159"/>
    </row>
    <row r="41" spans="1:20" ht="16.5">
      <c r="A41" s="53"/>
      <c r="B41" s="159" t="s">
        <v>205</v>
      </c>
      <c r="C41" s="173">
        <v>2</v>
      </c>
      <c r="D41" s="243" t="s">
        <v>850</v>
      </c>
      <c r="E41" s="243" t="s">
        <v>851</v>
      </c>
      <c r="F41" s="243" t="s">
        <v>852</v>
      </c>
      <c r="G41" s="368" t="s">
        <v>550</v>
      </c>
      <c r="H41" s="159">
        <v>51</v>
      </c>
      <c r="I41" s="159">
        <v>61</v>
      </c>
      <c r="J41" s="160">
        <f t="shared" si="2"/>
        <v>112</v>
      </c>
      <c r="K41" s="253" t="s">
        <v>786</v>
      </c>
      <c r="L41" s="160" t="e">
        <f t="shared" si="3"/>
        <v>#VALUE!</v>
      </c>
      <c r="M41" s="160"/>
      <c r="N41" s="185"/>
      <c r="O41" s="162"/>
      <c r="P41" s="163"/>
      <c r="Q41" s="163"/>
      <c r="R41" s="159"/>
      <c r="S41" s="159"/>
    </row>
    <row r="42" spans="1:20" ht="16.5">
      <c r="A42" s="53"/>
      <c r="B42" s="159" t="s">
        <v>205</v>
      </c>
      <c r="C42" s="173">
        <v>8</v>
      </c>
      <c r="D42" s="241" t="s">
        <v>671</v>
      </c>
      <c r="E42" s="241" t="s">
        <v>845</v>
      </c>
      <c r="F42" s="241" t="s">
        <v>29</v>
      </c>
      <c r="G42" s="368" t="s">
        <v>550</v>
      </c>
      <c r="H42" s="159">
        <v>53</v>
      </c>
      <c r="I42" s="159">
        <v>64</v>
      </c>
      <c r="J42" s="160">
        <f t="shared" si="2"/>
        <v>117</v>
      </c>
      <c r="K42" s="247" t="s">
        <v>786</v>
      </c>
      <c r="L42" s="160" t="e">
        <f t="shared" si="3"/>
        <v>#VALUE!</v>
      </c>
      <c r="M42" s="160"/>
      <c r="N42" s="185"/>
      <c r="O42" s="162"/>
      <c r="P42" s="163"/>
      <c r="Q42" s="163"/>
      <c r="R42" s="159"/>
      <c r="S42" s="159"/>
    </row>
    <row r="43" spans="1:20" ht="16.5">
      <c r="A43" s="53"/>
      <c r="B43" s="159" t="s">
        <v>205</v>
      </c>
      <c r="C43" s="191">
        <v>7</v>
      </c>
      <c r="D43" s="306" t="s">
        <v>861</v>
      </c>
      <c r="E43" s="306" t="s">
        <v>862</v>
      </c>
      <c r="F43" s="306" t="s">
        <v>29</v>
      </c>
      <c r="G43" s="368" t="s">
        <v>551</v>
      </c>
      <c r="H43" s="159">
        <v>70</v>
      </c>
      <c r="I43" s="159">
        <v>56</v>
      </c>
      <c r="J43" s="160">
        <f t="shared" si="2"/>
        <v>126</v>
      </c>
      <c r="K43" s="370" t="s">
        <v>786</v>
      </c>
      <c r="L43" s="160" t="e">
        <f t="shared" si="3"/>
        <v>#VALUE!</v>
      </c>
      <c r="M43" s="160"/>
      <c r="N43" s="184"/>
      <c r="O43" s="162"/>
      <c r="P43" s="163"/>
      <c r="Q43" s="163"/>
      <c r="R43" s="159"/>
      <c r="S43" s="159"/>
    </row>
    <row r="44" spans="1:20" ht="16.5">
      <c r="A44" s="53"/>
      <c r="B44" s="159"/>
      <c r="C44" s="191"/>
      <c r="D44" s="369"/>
      <c r="E44" s="303"/>
      <c r="F44" s="303"/>
      <c r="G44" s="51"/>
      <c r="H44" s="159"/>
      <c r="I44" s="159"/>
      <c r="J44" s="160"/>
      <c r="K44" s="301"/>
      <c r="L44" s="160"/>
      <c r="M44" s="160"/>
      <c r="N44" s="184"/>
      <c r="O44" s="162"/>
      <c r="P44" s="163"/>
      <c r="Q44" s="163"/>
      <c r="R44" s="159"/>
      <c r="S44" s="159"/>
    </row>
    <row r="45" spans="1:20" ht="16.5">
      <c r="A45" s="53"/>
      <c r="B45" s="159"/>
      <c r="C45" s="191"/>
      <c r="D45" s="149"/>
      <c r="E45" s="36"/>
      <c r="F45" s="36"/>
      <c r="G45" s="51"/>
      <c r="H45" s="159"/>
      <c r="I45" s="159"/>
      <c r="J45" s="160"/>
      <c r="K45" s="159"/>
      <c r="L45" s="160"/>
      <c r="M45" s="160"/>
      <c r="N45" s="184"/>
      <c r="O45" s="162"/>
      <c r="P45" s="163"/>
      <c r="Q45" s="163"/>
      <c r="R45" s="159"/>
      <c r="S45" s="159"/>
    </row>
    <row r="46" spans="1:20" ht="16.5">
      <c r="A46" s="53"/>
      <c r="B46" s="159"/>
      <c r="C46" s="173"/>
      <c r="D46" s="172"/>
      <c r="E46" s="35"/>
      <c r="F46" s="35"/>
      <c r="G46" s="51"/>
      <c r="H46" s="159"/>
      <c r="I46" s="159"/>
      <c r="J46" s="160"/>
      <c r="K46" s="159"/>
      <c r="L46" s="160"/>
      <c r="M46" s="160"/>
      <c r="N46" s="185"/>
      <c r="O46" s="162"/>
      <c r="P46" s="163"/>
      <c r="Q46" s="163"/>
      <c r="R46" s="159"/>
      <c r="S46" s="159"/>
    </row>
    <row r="47" spans="1:20" ht="16.5">
      <c r="A47" s="53"/>
      <c r="B47" s="159"/>
      <c r="C47" s="191"/>
      <c r="D47" s="172"/>
      <c r="E47" s="35"/>
      <c r="F47" s="35"/>
      <c r="G47" s="51"/>
      <c r="H47" s="159"/>
      <c r="I47" s="159"/>
      <c r="J47" s="160"/>
      <c r="K47" s="159"/>
      <c r="L47" s="160"/>
      <c r="M47" s="160"/>
      <c r="N47" s="184"/>
      <c r="O47" s="162"/>
      <c r="P47" s="163"/>
      <c r="Q47" s="163"/>
      <c r="R47" s="159"/>
      <c r="S47" s="159"/>
    </row>
    <row r="48" spans="1:20" ht="16.5">
      <c r="A48" s="53"/>
      <c r="B48" s="159"/>
      <c r="C48" s="173"/>
      <c r="D48" s="172"/>
      <c r="E48" s="35"/>
      <c r="F48" s="35"/>
      <c r="G48" s="51"/>
      <c r="H48" s="159"/>
      <c r="I48" s="159"/>
      <c r="J48" s="160"/>
      <c r="K48" s="159"/>
      <c r="L48" s="160"/>
      <c r="M48" s="160"/>
      <c r="N48" s="185"/>
      <c r="O48" s="162"/>
      <c r="P48" s="163"/>
      <c r="Q48" s="163"/>
      <c r="R48" s="159"/>
      <c r="S48" s="159"/>
    </row>
    <row r="49" spans="1:19" ht="16.5">
      <c r="A49" s="53"/>
      <c r="B49" s="159"/>
      <c r="C49" s="191"/>
      <c r="D49" s="172"/>
      <c r="E49" s="35"/>
      <c r="F49" s="35"/>
      <c r="G49" s="51"/>
      <c r="H49" s="159"/>
      <c r="I49" s="159"/>
      <c r="J49" s="160"/>
      <c r="K49" s="159"/>
      <c r="L49" s="160"/>
      <c r="M49" s="160"/>
      <c r="N49" s="184"/>
      <c r="O49" s="162"/>
      <c r="P49" s="163"/>
      <c r="Q49" s="163"/>
      <c r="R49" s="159"/>
      <c r="S49" s="159"/>
    </row>
    <row r="50" spans="1:19" ht="16.5">
      <c r="A50" s="53"/>
      <c r="B50" s="159"/>
      <c r="C50" s="173"/>
      <c r="D50" s="149"/>
      <c r="E50" s="36"/>
      <c r="F50" s="36"/>
      <c r="G50" s="51"/>
      <c r="H50" s="159"/>
      <c r="I50" s="159"/>
      <c r="J50" s="160"/>
      <c r="K50" s="159"/>
      <c r="L50" s="160"/>
      <c r="M50" s="160"/>
      <c r="N50" s="184"/>
      <c r="O50" s="162"/>
      <c r="P50" s="163"/>
      <c r="Q50" s="163"/>
      <c r="R50" s="159"/>
      <c r="S50" s="159"/>
    </row>
    <row r="51" spans="1:19" ht="16.5">
      <c r="A51" s="53"/>
      <c r="B51" s="159"/>
      <c r="C51" s="173"/>
      <c r="D51" s="172"/>
      <c r="E51" s="35"/>
      <c r="F51" s="35"/>
      <c r="G51" s="51"/>
      <c r="H51" s="159"/>
      <c r="I51" s="159"/>
      <c r="J51" s="160"/>
      <c r="K51" s="159"/>
      <c r="L51" s="160"/>
      <c r="M51" s="160"/>
      <c r="N51" s="185"/>
      <c r="O51" s="162"/>
      <c r="P51" s="163"/>
      <c r="Q51" s="163"/>
      <c r="R51" s="159"/>
      <c r="S51" s="159"/>
    </row>
    <row r="52" spans="1:19" ht="16.5">
      <c r="A52" s="53"/>
      <c r="B52" s="159"/>
      <c r="C52" s="173"/>
      <c r="D52" s="172"/>
      <c r="E52" s="35"/>
      <c r="F52" s="35"/>
      <c r="G52" s="51"/>
      <c r="H52" s="159"/>
      <c r="I52" s="159"/>
      <c r="J52" s="160"/>
      <c r="K52" s="159"/>
      <c r="L52" s="160"/>
      <c r="M52" s="160"/>
      <c r="N52" s="185"/>
      <c r="O52" s="162"/>
      <c r="P52" s="163"/>
      <c r="Q52" s="163"/>
      <c r="R52" s="159"/>
      <c r="S52" s="159"/>
    </row>
    <row r="53" spans="1:19" ht="16.5">
      <c r="A53" s="53"/>
      <c r="B53" s="159"/>
      <c r="C53" s="191"/>
      <c r="D53" s="172"/>
      <c r="E53" s="35"/>
      <c r="F53" s="35"/>
      <c r="G53" s="51"/>
      <c r="H53" s="159"/>
      <c r="I53" s="159"/>
      <c r="J53" s="160"/>
      <c r="K53" s="159"/>
      <c r="L53" s="160"/>
      <c r="M53" s="160"/>
      <c r="N53" s="184"/>
      <c r="O53" s="162"/>
      <c r="P53" s="163"/>
      <c r="Q53" s="163"/>
      <c r="R53" s="159"/>
      <c r="S53" s="159"/>
    </row>
    <row r="54" spans="1:19" ht="16.5">
      <c r="A54" s="53"/>
      <c r="B54" s="159"/>
      <c r="C54" s="173"/>
      <c r="D54" s="172"/>
      <c r="E54" s="35"/>
      <c r="F54" s="35"/>
      <c r="G54" s="51"/>
      <c r="H54" s="159"/>
      <c r="I54" s="159"/>
      <c r="J54" s="160"/>
      <c r="K54" s="159"/>
      <c r="L54" s="160"/>
      <c r="M54" s="160"/>
      <c r="N54" s="185"/>
      <c r="O54" s="162"/>
      <c r="P54" s="163"/>
      <c r="Q54" s="163"/>
      <c r="R54" s="159"/>
      <c r="S54" s="159"/>
    </row>
    <row r="55" spans="1:19" ht="16.5">
      <c r="A55" s="53"/>
      <c r="B55" s="159"/>
      <c r="C55" s="173"/>
      <c r="D55" s="172"/>
      <c r="E55" s="35"/>
      <c r="F55" s="35"/>
      <c r="G55" s="51"/>
      <c r="H55" s="159"/>
      <c r="I55" s="159"/>
      <c r="J55" s="160"/>
      <c r="K55" s="159"/>
      <c r="L55" s="160"/>
      <c r="M55" s="160"/>
      <c r="N55" s="185"/>
      <c r="O55" s="162"/>
      <c r="P55" s="163"/>
      <c r="Q55" s="163"/>
      <c r="R55" s="159"/>
      <c r="S55" s="159"/>
    </row>
    <row r="56" spans="1:19" ht="16.5">
      <c r="A56" s="53"/>
      <c r="B56" s="159"/>
      <c r="C56" s="173"/>
      <c r="D56" s="149"/>
      <c r="E56" s="36"/>
      <c r="F56" s="36"/>
      <c r="G56" s="51"/>
      <c r="H56" s="159"/>
      <c r="I56" s="159"/>
      <c r="J56" s="160"/>
      <c r="K56" s="159"/>
      <c r="L56" s="160"/>
      <c r="M56" s="160"/>
      <c r="N56" s="184"/>
      <c r="O56" s="162"/>
      <c r="P56" s="163"/>
      <c r="Q56" s="163"/>
      <c r="R56" s="159"/>
      <c r="S56" s="159"/>
    </row>
    <row r="57" spans="1:19" ht="16.5">
      <c r="A57" s="53"/>
      <c r="B57" s="159"/>
      <c r="C57" s="173"/>
      <c r="D57" s="149"/>
      <c r="E57" s="36"/>
      <c r="F57" s="36"/>
      <c r="G57" s="51"/>
      <c r="H57" s="159"/>
      <c r="I57" s="159"/>
      <c r="J57" s="160"/>
      <c r="K57" s="159"/>
      <c r="L57" s="160"/>
      <c r="M57" s="160"/>
      <c r="N57" s="184"/>
      <c r="O57" s="162"/>
      <c r="P57" s="163"/>
      <c r="Q57" s="163"/>
      <c r="R57" s="159"/>
      <c r="S57" s="159"/>
    </row>
    <row r="58" spans="1:19" ht="16.5">
      <c r="A58" s="53"/>
      <c r="B58" s="159"/>
      <c r="C58" s="191"/>
      <c r="D58" s="149"/>
      <c r="E58" s="36"/>
      <c r="F58" s="36"/>
      <c r="G58" s="51"/>
      <c r="H58" s="159"/>
      <c r="I58" s="159"/>
      <c r="J58" s="160"/>
      <c r="K58" s="159"/>
      <c r="L58" s="160"/>
      <c r="M58" s="160"/>
      <c r="N58" s="185"/>
      <c r="O58" s="162"/>
      <c r="P58" s="163"/>
      <c r="Q58" s="163"/>
      <c r="R58" s="159"/>
      <c r="S58" s="159"/>
    </row>
    <row r="59" spans="1:19" ht="16.5">
      <c r="A59" s="53"/>
      <c r="B59" s="159"/>
      <c r="C59" s="173"/>
      <c r="D59" s="149"/>
      <c r="E59" s="36"/>
      <c r="F59" s="36"/>
      <c r="G59" s="51"/>
      <c r="H59" s="159"/>
      <c r="I59" s="159"/>
      <c r="J59" s="160"/>
      <c r="K59" s="159"/>
      <c r="L59" s="160"/>
      <c r="M59" s="160"/>
      <c r="N59" s="184"/>
      <c r="O59" s="162"/>
      <c r="P59" s="163"/>
      <c r="Q59" s="163"/>
      <c r="R59" s="159"/>
      <c r="S59" s="159"/>
    </row>
    <row r="60" spans="1:19" ht="16.5">
      <c r="A60" s="53"/>
      <c r="B60" s="159"/>
      <c r="C60" s="173"/>
      <c r="D60" s="172"/>
      <c r="E60" s="35"/>
      <c r="F60" s="35"/>
      <c r="G60" s="51"/>
      <c r="H60" s="159"/>
      <c r="I60" s="159"/>
      <c r="J60" s="160"/>
      <c r="K60" s="159"/>
      <c r="L60" s="160"/>
      <c r="M60" s="160"/>
      <c r="N60" s="185"/>
      <c r="O60" s="162"/>
      <c r="P60" s="163"/>
      <c r="Q60" s="163"/>
      <c r="R60" s="159"/>
      <c r="S60" s="159"/>
    </row>
    <row r="61" spans="1:19" ht="16.5">
      <c r="A61" s="53"/>
      <c r="B61" s="159"/>
      <c r="C61" s="173"/>
      <c r="D61" s="172"/>
      <c r="E61" s="35"/>
      <c r="F61" s="35"/>
      <c r="G61" s="51"/>
      <c r="H61" s="159"/>
      <c r="I61" s="159"/>
      <c r="J61" s="160"/>
      <c r="K61" s="159"/>
      <c r="L61" s="160"/>
      <c r="M61" s="160"/>
      <c r="N61" s="185"/>
      <c r="O61" s="162"/>
      <c r="P61" s="163"/>
      <c r="Q61" s="163"/>
      <c r="R61" s="159"/>
      <c r="S61" s="159"/>
    </row>
    <row r="62" spans="1:19" ht="16.5">
      <c r="A62" s="53"/>
      <c r="B62" s="159"/>
      <c r="C62" s="191"/>
      <c r="D62" s="172"/>
      <c r="E62" s="35"/>
      <c r="F62" s="35"/>
      <c r="G62" s="51"/>
      <c r="H62" s="159"/>
      <c r="I62" s="159"/>
      <c r="J62" s="160"/>
      <c r="K62" s="159"/>
      <c r="L62" s="160"/>
      <c r="M62" s="160"/>
      <c r="N62" s="184"/>
      <c r="O62" s="162"/>
      <c r="P62" s="163"/>
      <c r="Q62" s="163"/>
      <c r="R62" s="159"/>
      <c r="S62" s="159"/>
    </row>
  </sheetData>
  <sortState ref="B35:S43">
    <sortCondition ref="L35:L43"/>
    <sortCondition ref="J35:J43"/>
    <sortCondition ref="K35:K43"/>
  </sortState>
  <phoneticPr fontId="0" type="noConversion"/>
  <dataValidations count="2">
    <dataValidation type="list" allowBlank="1" showInputMessage="1" showErrorMessage="1" sqref="B44:B62 B4:B43">
      <formula1>"会員,NEW-1,NEW-2,GUEST"</formula1>
    </dataValidation>
    <dataValidation type="list" allowBlank="1" showInputMessage="1" showErrorMessage="1" sqref="G44:G62 G4:G43">
      <formula1>"Blue,White,Black,Red"</formula1>
    </dataValidation>
  </dataValidation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35" sqref="J35"/>
    </sheetView>
  </sheetViews>
  <sheetFormatPr defaultRowHeight="15"/>
  <cols>
    <col min="1" max="1" width="6.7109375" style="153" customWidth="1"/>
    <col min="2" max="2" width="8.5703125" style="183" bestFit="1" customWidth="1"/>
    <col min="3" max="3" width="4.7109375" style="183" customWidth="1"/>
    <col min="4" max="5" width="12.7109375" style="183" customWidth="1"/>
    <col min="6" max="6" width="47.140625" style="183" bestFit="1" customWidth="1"/>
    <col min="7" max="7" width="7.7109375" style="183" customWidth="1"/>
    <col min="8" max="9" width="7.7109375" style="153" customWidth="1"/>
    <col min="10" max="10" width="8.28515625" style="153" customWidth="1"/>
    <col min="11" max="11" width="7.7109375" style="153" customWidth="1"/>
    <col min="12" max="14" width="8.28515625" style="153" customWidth="1"/>
    <col min="15" max="15" width="10.7109375" style="153" customWidth="1"/>
    <col min="16" max="19" width="10.7109375" style="153" bestFit="1" customWidth="1"/>
    <col min="20" max="16384" width="9.140625" style="183"/>
  </cols>
  <sheetData>
    <row r="1" spans="1:20" ht="18.75">
      <c r="A1" s="166" t="s">
        <v>632</v>
      </c>
      <c r="B1" s="236"/>
      <c r="C1" s="236"/>
      <c r="D1" s="236"/>
      <c r="E1" s="236"/>
    </row>
    <row r="2" spans="1:20" ht="15" customHeight="1">
      <c r="A2" s="165"/>
      <c r="B2" s="236"/>
      <c r="C2" s="236"/>
      <c r="D2" s="236"/>
      <c r="E2" s="236"/>
    </row>
    <row r="3" spans="1:20" ht="16.5">
      <c r="A3" s="175" t="s">
        <v>212</v>
      </c>
      <c r="B3" s="159" t="s">
        <v>213</v>
      </c>
      <c r="C3" s="159" t="s">
        <v>215</v>
      </c>
      <c r="D3" s="195" t="s">
        <v>599</v>
      </c>
      <c r="E3" s="195" t="s">
        <v>600</v>
      </c>
      <c r="F3" s="195" t="s">
        <v>202</v>
      </c>
      <c r="G3" s="154" t="s">
        <v>216</v>
      </c>
      <c r="H3" s="154" t="s">
        <v>218</v>
      </c>
      <c r="I3" s="154" t="s">
        <v>219</v>
      </c>
      <c r="J3" s="155" t="s">
        <v>220</v>
      </c>
      <c r="K3" s="194" t="s">
        <v>217</v>
      </c>
      <c r="L3" s="155" t="s">
        <v>221</v>
      </c>
      <c r="M3" s="155" t="s">
        <v>584</v>
      </c>
      <c r="N3" s="156" t="s">
        <v>580</v>
      </c>
      <c r="O3" s="157" t="s">
        <v>223</v>
      </c>
      <c r="P3" s="158" t="s">
        <v>581</v>
      </c>
      <c r="Q3" s="158" t="s">
        <v>582</v>
      </c>
      <c r="R3" s="158" t="s">
        <v>583</v>
      </c>
      <c r="S3" s="158" t="s">
        <v>598</v>
      </c>
    </row>
    <row r="4" spans="1:20" ht="16.5">
      <c r="A4" s="53">
        <v>1</v>
      </c>
      <c r="B4" s="159" t="s">
        <v>214</v>
      </c>
      <c r="C4" s="173">
        <v>4</v>
      </c>
      <c r="D4" s="241" t="s">
        <v>77</v>
      </c>
      <c r="E4" s="241" t="s">
        <v>78</v>
      </c>
      <c r="F4" s="241" t="s">
        <v>79</v>
      </c>
      <c r="G4" s="368" t="s">
        <v>550</v>
      </c>
      <c r="H4" s="159">
        <v>40</v>
      </c>
      <c r="I4" s="159">
        <v>38</v>
      </c>
      <c r="J4" s="160">
        <f t="shared" ref="J4:J41" si="0">SUM(H4:I4)</f>
        <v>78</v>
      </c>
      <c r="K4" s="247">
        <v>11</v>
      </c>
      <c r="L4" s="160">
        <f t="shared" ref="L4:L41" si="1">SUM(J4-K4)</f>
        <v>67</v>
      </c>
      <c r="M4" s="160">
        <v>15</v>
      </c>
      <c r="N4" s="283">
        <f>IF(L4&gt;=72,ROUND(K4*0.8,0), ROUND((K4-(72-L4)/2)*0.8,0))</f>
        <v>7</v>
      </c>
      <c r="O4" s="116"/>
      <c r="P4" s="163"/>
      <c r="Q4" s="163"/>
      <c r="R4" s="159"/>
      <c r="S4" s="159"/>
      <c r="T4" s="260">
        <v>50</v>
      </c>
    </row>
    <row r="5" spans="1:20" ht="16.5">
      <c r="A5" s="53">
        <v>2</v>
      </c>
      <c r="B5" s="159" t="s">
        <v>214</v>
      </c>
      <c r="C5" s="191">
        <v>7</v>
      </c>
      <c r="D5" s="241" t="s">
        <v>54</v>
      </c>
      <c r="E5" s="241" t="s">
        <v>55</v>
      </c>
      <c r="F5" s="241" t="s">
        <v>56</v>
      </c>
      <c r="G5" s="368" t="s">
        <v>551</v>
      </c>
      <c r="H5" s="159">
        <v>47</v>
      </c>
      <c r="I5" s="159">
        <v>47</v>
      </c>
      <c r="J5" s="160">
        <f t="shared" si="0"/>
        <v>94</v>
      </c>
      <c r="K5" s="252">
        <v>27</v>
      </c>
      <c r="L5" s="160">
        <f t="shared" si="1"/>
        <v>67</v>
      </c>
      <c r="M5" s="160">
        <v>14</v>
      </c>
      <c r="N5" s="283">
        <f>IF(L5&gt;=72,ROUND(K5*0.9,0), ROUND((K5-(72-L5)/2)*0.9,0))</f>
        <v>22</v>
      </c>
      <c r="O5" s="162"/>
      <c r="P5" s="163"/>
      <c r="Q5" s="163"/>
      <c r="R5" s="159"/>
      <c r="S5" s="159"/>
      <c r="T5" s="260">
        <v>30</v>
      </c>
    </row>
    <row r="6" spans="1:20" ht="16.5">
      <c r="A6" s="53">
        <v>3</v>
      </c>
      <c r="B6" s="159" t="s">
        <v>214</v>
      </c>
      <c r="C6" s="191">
        <v>10</v>
      </c>
      <c r="D6" s="241" t="s">
        <v>22</v>
      </c>
      <c r="E6" s="241" t="s">
        <v>23</v>
      </c>
      <c r="F6" s="241" t="s">
        <v>24</v>
      </c>
      <c r="G6" s="368" t="s">
        <v>550</v>
      </c>
      <c r="H6" s="159">
        <v>35</v>
      </c>
      <c r="I6" s="159">
        <v>37</v>
      </c>
      <c r="J6" s="160">
        <f t="shared" si="0"/>
        <v>72</v>
      </c>
      <c r="K6" s="247">
        <v>4</v>
      </c>
      <c r="L6" s="160">
        <f t="shared" si="1"/>
        <v>68</v>
      </c>
      <c r="M6" s="160">
        <v>13</v>
      </c>
      <c r="N6" s="283">
        <f>IF(L6&gt;=72,ROUND(K6*0.95,0), ROUND((K6-(72-L6)/2)*0.95,0))</f>
        <v>2</v>
      </c>
      <c r="O6" s="162" t="s">
        <v>893</v>
      </c>
      <c r="P6" s="163"/>
      <c r="Q6" s="163"/>
      <c r="R6" s="311"/>
      <c r="S6" s="159"/>
      <c r="T6" s="260">
        <v>20</v>
      </c>
    </row>
    <row r="7" spans="1:20" ht="16.5">
      <c r="A7" s="53">
        <v>4</v>
      </c>
      <c r="B7" s="159" t="s">
        <v>214</v>
      </c>
      <c r="C7" s="173">
        <v>7</v>
      </c>
      <c r="D7" s="245" t="s">
        <v>51</v>
      </c>
      <c r="E7" s="245" t="s">
        <v>52</v>
      </c>
      <c r="F7" s="371" t="s">
        <v>808</v>
      </c>
      <c r="G7" s="368" t="s">
        <v>550</v>
      </c>
      <c r="H7" s="159">
        <v>39</v>
      </c>
      <c r="I7" s="159">
        <v>37</v>
      </c>
      <c r="J7" s="160">
        <f t="shared" si="0"/>
        <v>76</v>
      </c>
      <c r="K7" s="247">
        <v>7</v>
      </c>
      <c r="L7" s="160">
        <f t="shared" si="1"/>
        <v>69</v>
      </c>
      <c r="M7" s="160">
        <v>12</v>
      </c>
      <c r="N7" s="184"/>
      <c r="O7" s="162" t="s">
        <v>890</v>
      </c>
      <c r="P7" s="163"/>
      <c r="Q7" s="163">
        <v>8</v>
      </c>
      <c r="R7" s="159"/>
      <c r="S7" s="159"/>
      <c r="T7" s="153" t="s">
        <v>763</v>
      </c>
    </row>
    <row r="8" spans="1:20" ht="16.5">
      <c r="A8" s="53">
        <v>5</v>
      </c>
      <c r="B8" s="159" t="s">
        <v>214</v>
      </c>
      <c r="C8" s="173">
        <v>5</v>
      </c>
      <c r="D8" s="241" t="s">
        <v>35</v>
      </c>
      <c r="E8" s="241" t="s">
        <v>36</v>
      </c>
      <c r="F8" s="241" t="s">
        <v>37</v>
      </c>
      <c r="G8" s="368" t="s">
        <v>550</v>
      </c>
      <c r="H8" s="159">
        <v>42</v>
      </c>
      <c r="I8" s="159">
        <v>40</v>
      </c>
      <c r="J8" s="160">
        <f t="shared" si="0"/>
        <v>82</v>
      </c>
      <c r="K8" s="247">
        <v>12</v>
      </c>
      <c r="L8" s="160">
        <f t="shared" si="1"/>
        <v>70</v>
      </c>
      <c r="M8" s="160">
        <v>11</v>
      </c>
      <c r="N8" s="185"/>
      <c r="O8" s="116" t="s">
        <v>892</v>
      </c>
      <c r="P8" s="163"/>
      <c r="Q8" s="163"/>
      <c r="R8" s="159"/>
      <c r="S8" s="159"/>
      <c r="T8" s="153" t="s">
        <v>763</v>
      </c>
    </row>
    <row r="9" spans="1:20" ht="16.5">
      <c r="A9" s="53">
        <v>6</v>
      </c>
      <c r="B9" s="159" t="s">
        <v>214</v>
      </c>
      <c r="C9" s="191">
        <v>2</v>
      </c>
      <c r="D9" s="245" t="s">
        <v>287</v>
      </c>
      <c r="E9" s="245" t="s">
        <v>288</v>
      </c>
      <c r="F9" s="245" t="s">
        <v>459</v>
      </c>
      <c r="G9" s="368" t="s">
        <v>550</v>
      </c>
      <c r="H9" s="159">
        <v>47</v>
      </c>
      <c r="I9" s="159">
        <v>44</v>
      </c>
      <c r="J9" s="160">
        <f t="shared" si="0"/>
        <v>91</v>
      </c>
      <c r="K9" s="247">
        <v>21</v>
      </c>
      <c r="L9" s="160">
        <f t="shared" si="1"/>
        <v>70</v>
      </c>
      <c r="M9" s="160">
        <v>10</v>
      </c>
      <c r="N9" s="184"/>
      <c r="O9" s="162"/>
      <c r="P9" s="163"/>
      <c r="Q9" s="163"/>
      <c r="R9" s="159"/>
      <c r="S9" s="159"/>
      <c r="T9" s="183" t="s">
        <v>896</v>
      </c>
    </row>
    <row r="10" spans="1:20" ht="16.5">
      <c r="A10" s="53">
        <v>7</v>
      </c>
      <c r="B10" s="159" t="s">
        <v>214</v>
      </c>
      <c r="C10" s="191">
        <v>9</v>
      </c>
      <c r="D10" s="245" t="s">
        <v>4</v>
      </c>
      <c r="E10" s="245" t="s">
        <v>8</v>
      </c>
      <c r="F10" s="245" t="s">
        <v>9</v>
      </c>
      <c r="G10" s="368" t="s">
        <v>550</v>
      </c>
      <c r="H10" s="159">
        <v>44</v>
      </c>
      <c r="I10" s="159">
        <v>40</v>
      </c>
      <c r="J10" s="160">
        <f t="shared" si="0"/>
        <v>84</v>
      </c>
      <c r="K10" s="251">
        <v>13</v>
      </c>
      <c r="L10" s="160">
        <f t="shared" si="1"/>
        <v>71</v>
      </c>
      <c r="M10" s="160">
        <v>8</v>
      </c>
      <c r="N10" s="184"/>
      <c r="O10" s="162">
        <v>7</v>
      </c>
      <c r="P10" s="163">
        <v>12</v>
      </c>
      <c r="Q10" s="163"/>
      <c r="R10" s="159"/>
      <c r="S10" s="159"/>
      <c r="T10" s="183" t="s">
        <v>9</v>
      </c>
    </row>
    <row r="11" spans="1:20" ht="16.5">
      <c r="A11" s="53">
        <v>8</v>
      </c>
      <c r="B11" s="159" t="s">
        <v>214</v>
      </c>
      <c r="C11" s="191">
        <v>8</v>
      </c>
      <c r="D11" s="250" t="s">
        <v>739</v>
      </c>
      <c r="E11" s="250" t="s">
        <v>740</v>
      </c>
      <c r="F11" s="241" t="s">
        <v>741</v>
      </c>
      <c r="G11" s="368" t="s">
        <v>550</v>
      </c>
      <c r="H11" s="159">
        <v>41</v>
      </c>
      <c r="I11" s="159">
        <v>43</v>
      </c>
      <c r="J11" s="160">
        <f t="shared" si="0"/>
        <v>84</v>
      </c>
      <c r="K11" s="247">
        <v>11</v>
      </c>
      <c r="L11" s="160">
        <f t="shared" si="1"/>
        <v>73</v>
      </c>
      <c r="M11" s="160">
        <v>9</v>
      </c>
      <c r="N11" s="184"/>
      <c r="O11" s="162"/>
      <c r="P11" s="163"/>
      <c r="Q11" s="163"/>
      <c r="R11" s="159"/>
      <c r="S11" s="159"/>
      <c r="T11" s="99" t="s">
        <v>9</v>
      </c>
    </row>
    <row r="12" spans="1:20" ht="16.5">
      <c r="A12" s="53">
        <v>9</v>
      </c>
      <c r="B12" s="159" t="s">
        <v>214</v>
      </c>
      <c r="C12" s="191">
        <v>5</v>
      </c>
      <c r="D12" s="245" t="s">
        <v>552</v>
      </c>
      <c r="E12" s="245" t="s">
        <v>553</v>
      </c>
      <c r="F12" s="245" t="s">
        <v>554</v>
      </c>
      <c r="G12" s="368" t="s">
        <v>550</v>
      </c>
      <c r="H12" s="159">
        <v>44</v>
      </c>
      <c r="I12" s="159">
        <v>43</v>
      </c>
      <c r="J12" s="160">
        <f t="shared" si="0"/>
        <v>87</v>
      </c>
      <c r="K12" s="249" t="s">
        <v>749</v>
      </c>
      <c r="L12" s="160">
        <f t="shared" si="1"/>
        <v>73</v>
      </c>
      <c r="M12" s="160">
        <v>7</v>
      </c>
      <c r="N12" s="184"/>
      <c r="O12" s="162" t="s">
        <v>891</v>
      </c>
      <c r="P12" s="163"/>
      <c r="Q12" s="163"/>
      <c r="R12" s="159"/>
      <c r="S12" s="159"/>
    </row>
    <row r="13" spans="1:20" ht="16.5">
      <c r="A13" s="53">
        <v>10</v>
      </c>
      <c r="B13" s="159" t="s">
        <v>214</v>
      </c>
      <c r="C13" s="173">
        <v>3</v>
      </c>
      <c r="D13" s="245" t="s">
        <v>380</v>
      </c>
      <c r="E13" s="245" t="s">
        <v>381</v>
      </c>
      <c r="F13" s="245" t="s">
        <v>458</v>
      </c>
      <c r="G13" s="368" t="s">
        <v>550</v>
      </c>
      <c r="H13" s="159">
        <v>48</v>
      </c>
      <c r="I13" s="159">
        <v>53</v>
      </c>
      <c r="J13" s="160">
        <f t="shared" si="0"/>
        <v>101</v>
      </c>
      <c r="K13" s="256">
        <v>27</v>
      </c>
      <c r="L13" s="160">
        <f t="shared" si="1"/>
        <v>74</v>
      </c>
      <c r="M13" s="160">
        <v>6</v>
      </c>
      <c r="N13" s="184"/>
      <c r="O13" s="162"/>
      <c r="P13" s="163"/>
      <c r="Q13" s="163"/>
      <c r="R13" s="159"/>
      <c r="S13" s="159"/>
      <c r="T13" s="183" t="s">
        <v>895</v>
      </c>
    </row>
    <row r="14" spans="1:20" ht="16.5">
      <c r="A14" s="53">
        <v>11</v>
      </c>
      <c r="B14" s="159" t="s">
        <v>214</v>
      </c>
      <c r="C14" s="191">
        <v>2</v>
      </c>
      <c r="D14" s="241" t="s">
        <v>136</v>
      </c>
      <c r="E14" s="241" t="s">
        <v>137</v>
      </c>
      <c r="F14" s="241" t="s">
        <v>647</v>
      </c>
      <c r="G14" s="368" t="s">
        <v>550</v>
      </c>
      <c r="H14" s="159">
        <v>47</v>
      </c>
      <c r="I14" s="159">
        <v>45</v>
      </c>
      <c r="J14" s="160">
        <f t="shared" si="0"/>
        <v>92</v>
      </c>
      <c r="K14" s="247">
        <v>17</v>
      </c>
      <c r="L14" s="160">
        <f t="shared" si="1"/>
        <v>75</v>
      </c>
      <c r="M14" s="160">
        <v>5</v>
      </c>
      <c r="N14" s="184"/>
      <c r="O14" s="162"/>
      <c r="P14" s="163"/>
      <c r="Q14" s="163"/>
      <c r="R14" s="159"/>
      <c r="S14" s="159"/>
    </row>
    <row r="15" spans="1:20" ht="16.5">
      <c r="A15" s="53">
        <v>12</v>
      </c>
      <c r="B15" s="159" t="s">
        <v>214</v>
      </c>
      <c r="C15" s="173">
        <v>1</v>
      </c>
      <c r="D15" s="245" t="s">
        <v>4</v>
      </c>
      <c r="E15" s="245" t="s">
        <v>5</v>
      </c>
      <c r="F15" s="245" t="s">
        <v>6</v>
      </c>
      <c r="G15" s="368" t="s">
        <v>549</v>
      </c>
      <c r="H15" s="159">
        <v>47</v>
      </c>
      <c r="I15" s="159">
        <v>43</v>
      </c>
      <c r="J15" s="160">
        <f t="shared" si="0"/>
        <v>90</v>
      </c>
      <c r="K15" s="248">
        <v>14</v>
      </c>
      <c r="L15" s="160">
        <f t="shared" si="1"/>
        <v>76</v>
      </c>
      <c r="M15" s="160">
        <v>4</v>
      </c>
      <c r="N15" s="185"/>
      <c r="O15" s="116" t="s">
        <v>897</v>
      </c>
      <c r="P15" s="163">
        <v>14</v>
      </c>
      <c r="Q15" s="163"/>
      <c r="R15" s="159"/>
      <c r="S15" s="159"/>
    </row>
    <row r="16" spans="1:20" ht="16.5">
      <c r="A16" s="53">
        <v>13</v>
      </c>
      <c r="B16" s="159" t="s">
        <v>214</v>
      </c>
      <c r="C16" s="173">
        <v>6</v>
      </c>
      <c r="D16" s="241" t="s">
        <v>329</v>
      </c>
      <c r="E16" s="241" t="s">
        <v>330</v>
      </c>
      <c r="F16" s="241" t="s">
        <v>26</v>
      </c>
      <c r="G16" s="368" t="s">
        <v>550</v>
      </c>
      <c r="H16" s="159">
        <v>40</v>
      </c>
      <c r="I16" s="159">
        <v>46</v>
      </c>
      <c r="J16" s="160">
        <f t="shared" si="0"/>
        <v>86</v>
      </c>
      <c r="K16" s="247">
        <v>9</v>
      </c>
      <c r="L16" s="160">
        <f t="shared" si="1"/>
        <v>77</v>
      </c>
      <c r="M16" s="160">
        <v>3</v>
      </c>
      <c r="N16" s="185"/>
      <c r="O16" s="116"/>
      <c r="P16" s="163">
        <v>3</v>
      </c>
      <c r="Q16" s="163"/>
      <c r="R16" s="159"/>
      <c r="S16" s="159"/>
    </row>
    <row r="17" spans="1:22" ht="16.5">
      <c r="A17" s="53">
        <v>14</v>
      </c>
      <c r="B17" s="159" t="s">
        <v>214</v>
      </c>
      <c r="C17" s="173">
        <v>2</v>
      </c>
      <c r="D17" s="241" t="s">
        <v>73</v>
      </c>
      <c r="E17" s="241" t="s">
        <v>74</v>
      </c>
      <c r="F17" s="241" t="s">
        <v>75</v>
      </c>
      <c r="G17" s="368" t="s">
        <v>550</v>
      </c>
      <c r="H17" s="159">
        <v>41</v>
      </c>
      <c r="I17" s="159">
        <v>46</v>
      </c>
      <c r="J17" s="160">
        <f t="shared" si="0"/>
        <v>87</v>
      </c>
      <c r="K17" s="247">
        <v>10</v>
      </c>
      <c r="L17" s="160">
        <f t="shared" si="1"/>
        <v>77</v>
      </c>
      <c r="M17" s="160">
        <v>2</v>
      </c>
      <c r="N17" s="185"/>
      <c r="O17" s="162">
        <v>13</v>
      </c>
      <c r="P17" s="163"/>
      <c r="Q17" s="163"/>
      <c r="R17" s="159"/>
      <c r="S17" s="159"/>
    </row>
    <row r="18" spans="1:22" ht="16.5">
      <c r="A18" s="53">
        <v>15</v>
      </c>
      <c r="B18" s="159" t="s">
        <v>214</v>
      </c>
      <c r="C18" s="173">
        <v>3</v>
      </c>
      <c r="D18" s="241" t="s">
        <v>111</v>
      </c>
      <c r="E18" s="241" t="s">
        <v>112</v>
      </c>
      <c r="F18" s="241" t="s">
        <v>113</v>
      </c>
      <c r="G18" s="368" t="s">
        <v>550</v>
      </c>
      <c r="H18" s="159">
        <v>45</v>
      </c>
      <c r="I18" s="159">
        <v>44</v>
      </c>
      <c r="J18" s="160">
        <f t="shared" si="0"/>
        <v>89</v>
      </c>
      <c r="K18" s="249" t="s">
        <v>785</v>
      </c>
      <c r="L18" s="160">
        <f t="shared" si="1"/>
        <v>77</v>
      </c>
      <c r="M18" s="160">
        <v>1</v>
      </c>
      <c r="N18" s="185"/>
      <c r="O18" s="162" t="s">
        <v>889</v>
      </c>
      <c r="P18" s="163"/>
      <c r="Q18" s="163"/>
      <c r="R18" s="159"/>
      <c r="S18" s="159"/>
      <c r="T18" s="99" t="s">
        <v>894</v>
      </c>
      <c r="V18" s="99"/>
    </row>
    <row r="19" spans="1:22" ht="16.5">
      <c r="A19" s="53">
        <v>16</v>
      </c>
      <c r="B19" s="159" t="s">
        <v>214</v>
      </c>
      <c r="C19" s="173">
        <v>4</v>
      </c>
      <c r="D19" s="241" t="s">
        <v>22</v>
      </c>
      <c r="E19" s="241" t="s">
        <v>25</v>
      </c>
      <c r="F19" s="245" t="s">
        <v>26</v>
      </c>
      <c r="G19" s="368" t="s">
        <v>550</v>
      </c>
      <c r="H19" s="159">
        <v>41</v>
      </c>
      <c r="I19" s="159">
        <v>43</v>
      </c>
      <c r="J19" s="160">
        <f t="shared" si="0"/>
        <v>84</v>
      </c>
      <c r="K19" s="305">
        <v>6</v>
      </c>
      <c r="L19" s="160">
        <f t="shared" si="1"/>
        <v>78</v>
      </c>
      <c r="M19" s="160">
        <v>1</v>
      </c>
      <c r="N19" s="184"/>
      <c r="O19" s="162"/>
      <c r="P19" s="163"/>
      <c r="Q19" s="163">
        <v>17</v>
      </c>
      <c r="R19" s="159"/>
      <c r="S19" s="159"/>
    </row>
    <row r="20" spans="1:22" ht="16.5">
      <c r="A20" s="53">
        <v>17</v>
      </c>
      <c r="B20" s="159" t="s">
        <v>214</v>
      </c>
      <c r="C20" s="191">
        <v>9</v>
      </c>
      <c r="D20" s="245" t="s">
        <v>787</v>
      </c>
      <c r="E20" s="245" t="s">
        <v>641</v>
      </c>
      <c r="F20" s="245" t="s">
        <v>6</v>
      </c>
      <c r="G20" s="368" t="s">
        <v>550</v>
      </c>
      <c r="H20" s="159">
        <v>52</v>
      </c>
      <c r="I20" s="159">
        <v>45</v>
      </c>
      <c r="J20" s="160">
        <f t="shared" si="0"/>
        <v>97</v>
      </c>
      <c r="K20" s="248" t="s">
        <v>843</v>
      </c>
      <c r="L20" s="160">
        <f t="shared" si="1"/>
        <v>78</v>
      </c>
      <c r="M20" s="160">
        <v>1</v>
      </c>
      <c r="N20" s="184"/>
      <c r="O20" s="162"/>
      <c r="P20" s="163"/>
      <c r="Q20" s="163"/>
      <c r="R20" s="159"/>
      <c r="S20" s="159"/>
    </row>
    <row r="21" spans="1:22" ht="16.5">
      <c r="A21" s="53">
        <v>18</v>
      </c>
      <c r="B21" s="159" t="s">
        <v>214</v>
      </c>
      <c r="C21" s="173">
        <v>8</v>
      </c>
      <c r="D21" s="241" t="s">
        <v>577</v>
      </c>
      <c r="E21" s="241" t="s">
        <v>638</v>
      </c>
      <c r="F21" s="241" t="s">
        <v>578</v>
      </c>
      <c r="G21" s="368" t="s">
        <v>550</v>
      </c>
      <c r="H21" s="159">
        <v>49</v>
      </c>
      <c r="I21" s="159">
        <v>51</v>
      </c>
      <c r="J21" s="160">
        <f t="shared" si="0"/>
        <v>100</v>
      </c>
      <c r="K21" s="253" t="s">
        <v>884</v>
      </c>
      <c r="L21" s="160">
        <f t="shared" si="1"/>
        <v>78</v>
      </c>
      <c r="M21" s="160">
        <v>1</v>
      </c>
      <c r="N21" s="184"/>
      <c r="O21" s="162"/>
      <c r="P21" s="163"/>
      <c r="Q21" s="163"/>
      <c r="R21" s="159"/>
      <c r="S21" s="159"/>
      <c r="T21" s="99"/>
      <c r="V21" s="99"/>
    </row>
    <row r="22" spans="1:22" ht="16.5">
      <c r="A22" s="53">
        <v>19</v>
      </c>
      <c r="B22" s="159" t="s">
        <v>214</v>
      </c>
      <c r="C22" s="191">
        <v>4</v>
      </c>
      <c r="D22" s="245" t="s">
        <v>742</v>
      </c>
      <c r="E22" s="245" t="s">
        <v>743</v>
      </c>
      <c r="F22" s="245" t="s">
        <v>26</v>
      </c>
      <c r="G22" s="368" t="s">
        <v>550</v>
      </c>
      <c r="H22" s="159">
        <v>50</v>
      </c>
      <c r="I22" s="159">
        <v>54</v>
      </c>
      <c r="J22" s="160">
        <f t="shared" si="0"/>
        <v>104</v>
      </c>
      <c r="K22" s="247">
        <v>26</v>
      </c>
      <c r="L22" s="160">
        <f t="shared" si="1"/>
        <v>78</v>
      </c>
      <c r="M22" s="160">
        <v>1</v>
      </c>
      <c r="N22" s="185"/>
      <c r="O22" s="162"/>
      <c r="P22" s="163"/>
      <c r="Q22" s="163"/>
      <c r="R22" s="159"/>
      <c r="S22" s="159"/>
      <c r="T22" s="99"/>
      <c r="V22" s="99"/>
    </row>
    <row r="23" spans="1:22" ht="16.5">
      <c r="A23" s="53">
        <v>20</v>
      </c>
      <c r="B23" s="159" t="s">
        <v>214</v>
      </c>
      <c r="C23" s="173">
        <v>3</v>
      </c>
      <c r="D23" s="241" t="s">
        <v>38</v>
      </c>
      <c r="E23" s="241" t="s">
        <v>39</v>
      </c>
      <c r="F23" s="241" t="s">
        <v>6</v>
      </c>
      <c r="G23" s="368" t="s">
        <v>549</v>
      </c>
      <c r="H23" s="159">
        <v>44</v>
      </c>
      <c r="I23" s="159">
        <v>48</v>
      </c>
      <c r="J23" s="160">
        <f t="shared" si="0"/>
        <v>92</v>
      </c>
      <c r="K23" s="256">
        <v>13</v>
      </c>
      <c r="L23" s="160">
        <f t="shared" si="1"/>
        <v>79</v>
      </c>
      <c r="M23" s="160">
        <v>1</v>
      </c>
      <c r="N23" s="185"/>
      <c r="O23" s="162"/>
      <c r="P23" s="163"/>
      <c r="Q23" s="163"/>
      <c r="R23" s="159"/>
      <c r="S23" s="159"/>
      <c r="T23" s="99" t="s">
        <v>9</v>
      </c>
      <c r="U23" s="99"/>
    </row>
    <row r="24" spans="1:22" ht="16.5">
      <c r="A24" s="53">
        <v>21</v>
      </c>
      <c r="B24" s="159" t="s">
        <v>214</v>
      </c>
      <c r="C24" s="191">
        <v>5</v>
      </c>
      <c r="D24" s="245" t="s">
        <v>208</v>
      </c>
      <c r="E24" s="245" t="s">
        <v>209</v>
      </c>
      <c r="F24" s="245" t="s">
        <v>204</v>
      </c>
      <c r="G24" s="368" t="s">
        <v>550</v>
      </c>
      <c r="H24" s="159">
        <v>54</v>
      </c>
      <c r="I24" s="159">
        <v>44</v>
      </c>
      <c r="J24" s="160">
        <f t="shared" si="0"/>
        <v>98</v>
      </c>
      <c r="K24" s="255">
        <v>19</v>
      </c>
      <c r="L24" s="160">
        <f t="shared" si="1"/>
        <v>79</v>
      </c>
      <c r="M24" s="160">
        <v>1</v>
      </c>
      <c r="N24" s="184"/>
      <c r="O24" s="162">
        <v>16</v>
      </c>
      <c r="P24" s="163"/>
      <c r="Q24" s="163"/>
      <c r="R24" s="159"/>
      <c r="S24" s="159"/>
    </row>
    <row r="25" spans="1:22" ht="16.5">
      <c r="A25" s="53">
        <v>22</v>
      </c>
      <c r="B25" s="159" t="s">
        <v>214</v>
      </c>
      <c r="C25" s="191">
        <v>7</v>
      </c>
      <c r="D25" s="295" t="s">
        <v>83</v>
      </c>
      <c r="E25" s="295" t="s">
        <v>84</v>
      </c>
      <c r="F25" s="295" t="s">
        <v>261</v>
      </c>
      <c r="G25" s="368" t="s">
        <v>550</v>
      </c>
      <c r="H25" s="159">
        <v>50</v>
      </c>
      <c r="I25" s="159">
        <v>49</v>
      </c>
      <c r="J25" s="160">
        <f t="shared" si="0"/>
        <v>99</v>
      </c>
      <c r="K25" s="251">
        <v>20</v>
      </c>
      <c r="L25" s="160">
        <f t="shared" si="1"/>
        <v>79</v>
      </c>
      <c r="M25" s="160">
        <v>1</v>
      </c>
      <c r="N25" s="184"/>
      <c r="O25" s="162"/>
      <c r="P25" s="163"/>
      <c r="Q25" s="163"/>
      <c r="R25" s="159"/>
      <c r="S25" s="159"/>
      <c r="T25" s="99"/>
    </row>
    <row r="26" spans="1:22" ht="16.5">
      <c r="A26" s="53">
        <v>23</v>
      </c>
      <c r="B26" s="159" t="s">
        <v>214</v>
      </c>
      <c r="C26" s="173">
        <v>1</v>
      </c>
      <c r="D26" s="245" t="s">
        <v>90</v>
      </c>
      <c r="E26" s="245" t="s">
        <v>91</v>
      </c>
      <c r="F26" s="245" t="s">
        <v>92</v>
      </c>
      <c r="G26" s="368" t="s">
        <v>549</v>
      </c>
      <c r="H26" s="159">
        <v>44</v>
      </c>
      <c r="I26" s="159">
        <v>49</v>
      </c>
      <c r="J26" s="160">
        <f t="shared" si="0"/>
        <v>93</v>
      </c>
      <c r="K26" s="247">
        <v>12</v>
      </c>
      <c r="L26" s="160">
        <f t="shared" si="1"/>
        <v>81</v>
      </c>
      <c r="M26" s="160">
        <v>1</v>
      </c>
      <c r="N26" s="185"/>
      <c r="O26" s="162"/>
      <c r="P26" s="163"/>
      <c r="Q26" s="163"/>
      <c r="R26" s="159"/>
      <c r="S26" s="159"/>
      <c r="T26" s="183" t="s">
        <v>766</v>
      </c>
    </row>
    <row r="27" spans="1:22" ht="16.5">
      <c r="A27" s="53">
        <v>24</v>
      </c>
      <c r="B27" s="159" t="s">
        <v>214</v>
      </c>
      <c r="C27" s="173">
        <v>6</v>
      </c>
      <c r="D27" s="241" t="s">
        <v>648</v>
      </c>
      <c r="E27" s="241" t="s">
        <v>649</v>
      </c>
      <c r="F27" s="241" t="s">
        <v>262</v>
      </c>
      <c r="G27" s="368" t="s">
        <v>551</v>
      </c>
      <c r="H27" s="159">
        <v>47</v>
      </c>
      <c r="I27" s="159">
        <v>53</v>
      </c>
      <c r="J27" s="160">
        <f t="shared" si="0"/>
        <v>100</v>
      </c>
      <c r="K27" s="389">
        <v>19</v>
      </c>
      <c r="L27" s="160">
        <f t="shared" si="1"/>
        <v>81</v>
      </c>
      <c r="M27" s="160">
        <v>1</v>
      </c>
      <c r="N27" s="185"/>
      <c r="O27" s="162"/>
      <c r="P27" s="163"/>
      <c r="Q27" s="163"/>
      <c r="R27" s="159"/>
      <c r="S27" s="159"/>
    </row>
    <row r="28" spans="1:22" ht="16.5">
      <c r="A28" s="53">
        <v>25</v>
      </c>
      <c r="B28" s="159" t="s">
        <v>214</v>
      </c>
      <c r="C28" s="191">
        <v>1</v>
      </c>
      <c r="D28" s="245" t="s">
        <v>144</v>
      </c>
      <c r="E28" s="245" t="s">
        <v>203</v>
      </c>
      <c r="F28" s="245" t="s">
        <v>204</v>
      </c>
      <c r="G28" s="368" t="s">
        <v>550</v>
      </c>
      <c r="H28" s="159">
        <v>42</v>
      </c>
      <c r="I28" s="159">
        <v>45</v>
      </c>
      <c r="J28" s="160">
        <f t="shared" si="0"/>
        <v>87</v>
      </c>
      <c r="K28" s="255">
        <v>5</v>
      </c>
      <c r="L28" s="160">
        <f t="shared" si="1"/>
        <v>82</v>
      </c>
      <c r="M28" s="160">
        <v>1</v>
      </c>
      <c r="N28" s="184"/>
      <c r="O28" s="116" t="s">
        <v>888</v>
      </c>
      <c r="P28" s="103"/>
      <c r="Q28" s="163"/>
      <c r="R28" s="159"/>
      <c r="S28" s="159"/>
      <c r="T28" s="183" t="s">
        <v>9</v>
      </c>
    </row>
    <row r="29" spans="1:22" ht="16.5">
      <c r="A29" s="53">
        <v>26</v>
      </c>
      <c r="B29" s="159" t="s">
        <v>214</v>
      </c>
      <c r="C29" s="191">
        <v>8</v>
      </c>
      <c r="D29" s="245" t="s">
        <v>11</v>
      </c>
      <c r="E29" s="245" t="s">
        <v>12</v>
      </c>
      <c r="F29" s="246" t="s">
        <v>13</v>
      </c>
      <c r="G29" s="368" t="s">
        <v>550</v>
      </c>
      <c r="H29" s="159">
        <v>49</v>
      </c>
      <c r="I29" s="159">
        <v>49</v>
      </c>
      <c r="J29" s="160">
        <f t="shared" si="0"/>
        <v>98</v>
      </c>
      <c r="K29" s="256">
        <v>14</v>
      </c>
      <c r="L29" s="160">
        <f t="shared" si="1"/>
        <v>84</v>
      </c>
      <c r="M29" s="160">
        <v>1</v>
      </c>
      <c r="N29" s="184"/>
      <c r="O29" s="162"/>
      <c r="P29" s="163"/>
      <c r="Q29" s="163"/>
      <c r="R29" s="159"/>
      <c r="S29" s="159"/>
    </row>
    <row r="30" spans="1:22" ht="16.5">
      <c r="A30" s="53">
        <v>27</v>
      </c>
      <c r="B30" s="159" t="s">
        <v>214</v>
      </c>
      <c r="C30" s="191">
        <v>10</v>
      </c>
      <c r="D30" s="245" t="s">
        <v>67</v>
      </c>
      <c r="E30" s="245" t="s">
        <v>68</v>
      </c>
      <c r="F30" s="245" t="s">
        <v>6</v>
      </c>
      <c r="G30" s="368" t="s">
        <v>551</v>
      </c>
      <c r="H30" s="159">
        <v>60</v>
      </c>
      <c r="I30" s="159">
        <v>58</v>
      </c>
      <c r="J30" s="160">
        <f t="shared" si="0"/>
        <v>118</v>
      </c>
      <c r="K30" s="389">
        <v>33</v>
      </c>
      <c r="L30" s="160">
        <f t="shared" si="1"/>
        <v>85</v>
      </c>
      <c r="M30" s="160">
        <v>1</v>
      </c>
      <c r="N30" s="184"/>
      <c r="O30" s="162"/>
      <c r="P30" s="163"/>
      <c r="Q30" s="163"/>
      <c r="R30" s="159"/>
      <c r="S30" s="159"/>
    </row>
    <row r="31" spans="1:22" ht="16.5">
      <c r="A31" s="53">
        <v>28</v>
      </c>
      <c r="B31" s="159" t="s">
        <v>214</v>
      </c>
      <c r="C31" s="191">
        <v>6</v>
      </c>
      <c r="D31" s="241" t="s">
        <v>62</v>
      </c>
      <c r="E31" s="241" t="s">
        <v>63</v>
      </c>
      <c r="F31" s="241" t="s">
        <v>18</v>
      </c>
      <c r="G31" s="368" t="s">
        <v>550</v>
      </c>
      <c r="H31" s="159">
        <v>52</v>
      </c>
      <c r="I31" s="159">
        <v>52</v>
      </c>
      <c r="J31" s="160">
        <f t="shared" si="0"/>
        <v>104</v>
      </c>
      <c r="K31" s="256">
        <v>14</v>
      </c>
      <c r="L31" s="160">
        <f t="shared" si="1"/>
        <v>90</v>
      </c>
      <c r="M31" s="160">
        <v>1</v>
      </c>
      <c r="N31" s="184"/>
      <c r="O31" s="162">
        <v>2</v>
      </c>
      <c r="P31" s="163">
        <v>6</v>
      </c>
      <c r="Q31" s="163"/>
      <c r="R31" s="159"/>
      <c r="S31" s="159"/>
    </row>
    <row r="32" spans="1:22" ht="16.5">
      <c r="A32" s="53">
        <v>29</v>
      </c>
      <c r="B32" s="159" t="s">
        <v>214</v>
      </c>
      <c r="C32" s="173">
        <v>8</v>
      </c>
      <c r="D32" s="245" t="s">
        <v>463</v>
      </c>
      <c r="E32" s="245" t="s">
        <v>377</v>
      </c>
      <c r="F32" s="245" t="s">
        <v>378</v>
      </c>
      <c r="G32" s="368" t="s">
        <v>550</v>
      </c>
      <c r="H32" s="159">
        <v>62</v>
      </c>
      <c r="I32" s="159">
        <v>59</v>
      </c>
      <c r="J32" s="160">
        <f t="shared" si="0"/>
        <v>121</v>
      </c>
      <c r="K32" s="247">
        <v>28</v>
      </c>
      <c r="L32" s="160">
        <f t="shared" si="1"/>
        <v>93</v>
      </c>
      <c r="M32" s="160">
        <v>1</v>
      </c>
      <c r="N32" s="325">
        <f>IF(K32&gt;=36,36,K32+1)</f>
        <v>29</v>
      </c>
      <c r="O32" s="162"/>
      <c r="P32" s="163"/>
      <c r="Q32" s="163"/>
      <c r="R32" s="159"/>
      <c r="S32" s="159"/>
    </row>
    <row r="33" spans="1:20" ht="16.5">
      <c r="A33" s="53">
        <v>30</v>
      </c>
      <c r="B33" s="159" t="s">
        <v>214</v>
      </c>
      <c r="C33" s="173">
        <v>10</v>
      </c>
      <c r="D33" s="241" t="s">
        <v>70</v>
      </c>
      <c r="E33" s="241" t="s">
        <v>71</v>
      </c>
      <c r="F33" s="306" t="s">
        <v>72</v>
      </c>
      <c r="G33" s="368" t="s">
        <v>550</v>
      </c>
      <c r="H33" s="159">
        <v>61</v>
      </c>
      <c r="I33" s="159">
        <v>71</v>
      </c>
      <c r="J33" s="160">
        <f t="shared" si="0"/>
        <v>132</v>
      </c>
      <c r="K33" s="251">
        <v>36</v>
      </c>
      <c r="L33" s="160">
        <f t="shared" si="1"/>
        <v>96</v>
      </c>
      <c r="M33" s="160">
        <v>1</v>
      </c>
      <c r="N33" s="326">
        <v>36</v>
      </c>
      <c r="O33" s="162"/>
      <c r="P33" s="163"/>
      <c r="Q33" s="163"/>
      <c r="R33" s="159"/>
      <c r="S33" s="159"/>
      <c r="T33" s="183" t="s">
        <v>9</v>
      </c>
    </row>
    <row r="34" spans="1:20" ht="16.5">
      <c r="A34" s="53">
        <v>31</v>
      </c>
      <c r="B34" s="159" t="s">
        <v>210</v>
      </c>
      <c r="C34" s="191">
        <v>7</v>
      </c>
      <c r="D34" s="295" t="s">
        <v>811</v>
      </c>
      <c r="E34" s="296" t="s">
        <v>812</v>
      </c>
      <c r="F34" s="296" t="s">
        <v>813</v>
      </c>
      <c r="G34" s="368" t="s">
        <v>550</v>
      </c>
      <c r="H34" s="159">
        <v>41</v>
      </c>
      <c r="I34" s="159">
        <v>48</v>
      </c>
      <c r="J34" s="160">
        <f t="shared" si="0"/>
        <v>89</v>
      </c>
      <c r="K34" s="251" t="s">
        <v>790</v>
      </c>
      <c r="L34" s="160" t="e">
        <f t="shared" si="1"/>
        <v>#VALUE!</v>
      </c>
      <c r="M34" s="160"/>
      <c r="N34" s="286">
        <f>ROUND(((93+89)/2-72)*0.65,0)</f>
        <v>12</v>
      </c>
      <c r="O34" s="116"/>
      <c r="P34" s="103"/>
      <c r="Q34" s="163"/>
      <c r="R34" s="159"/>
      <c r="S34" s="159"/>
    </row>
    <row r="35" spans="1:20" ht="16.5">
      <c r="A35" s="53">
        <v>32</v>
      </c>
      <c r="B35" s="159" t="s">
        <v>210</v>
      </c>
      <c r="C35" s="191">
        <v>6</v>
      </c>
      <c r="D35" s="241" t="s">
        <v>809</v>
      </c>
      <c r="E35" s="241" t="s">
        <v>810</v>
      </c>
      <c r="F35" s="241" t="s">
        <v>554</v>
      </c>
      <c r="G35" s="368" t="s">
        <v>550</v>
      </c>
      <c r="H35" s="159">
        <v>50</v>
      </c>
      <c r="I35" s="159">
        <v>51</v>
      </c>
      <c r="J35" s="160">
        <f t="shared" si="0"/>
        <v>101</v>
      </c>
      <c r="K35" s="247" t="s">
        <v>790</v>
      </c>
      <c r="L35" s="160" t="e">
        <f t="shared" si="1"/>
        <v>#VALUE!</v>
      </c>
      <c r="M35" s="160"/>
      <c r="N35" s="286">
        <f>ROUND(((93+101)/2-72)*0.65,0)</f>
        <v>16</v>
      </c>
      <c r="O35" s="116"/>
      <c r="P35" s="163"/>
      <c r="Q35" s="163"/>
      <c r="R35" s="159"/>
      <c r="S35" s="159"/>
    </row>
    <row r="36" spans="1:20" ht="16.5">
      <c r="A36" s="53">
        <v>33</v>
      </c>
      <c r="B36" s="159" t="s">
        <v>205</v>
      </c>
      <c r="C36" s="173">
        <v>9</v>
      </c>
      <c r="D36" s="245" t="s">
        <v>886</v>
      </c>
      <c r="E36" s="245" t="s">
        <v>887</v>
      </c>
      <c r="F36" s="241" t="s">
        <v>6</v>
      </c>
      <c r="G36" s="368" t="s">
        <v>550</v>
      </c>
      <c r="H36" s="159">
        <v>43</v>
      </c>
      <c r="I36" s="159">
        <v>48</v>
      </c>
      <c r="J36" s="160">
        <f t="shared" si="0"/>
        <v>91</v>
      </c>
      <c r="K36" s="251" t="s">
        <v>786</v>
      </c>
      <c r="L36" s="160" t="e">
        <f t="shared" si="1"/>
        <v>#VALUE!</v>
      </c>
      <c r="M36" s="160"/>
      <c r="N36" s="184"/>
      <c r="O36" s="162"/>
      <c r="P36" s="163"/>
      <c r="Q36" s="163"/>
      <c r="R36" s="159"/>
      <c r="S36" s="159"/>
    </row>
    <row r="37" spans="1:20" ht="16.5">
      <c r="A37" s="53">
        <v>34</v>
      </c>
      <c r="B37" s="159" t="s">
        <v>205</v>
      </c>
      <c r="C37" s="191">
        <v>1</v>
      </c>
      <c r="D37" s="245" t="s">
        <v>882</v>
      </c>
      <c r="E37" s="245" t="s">
        <v>641</v>
      </c>
      <c r="F37" s="241" t="s">
        <v>6</v>
      </c>
      <c r="G37" s="368" t="s">
        <v>550</v>
      </c>
      <c r="H37" s="159">
        <v>50</v>
      </c>
      <c r="I37" s="159">
        <v>45</v>
      </c>
      <c r="J37" s="160">
        <f t="shared" si="0"/>
        <v>95</v>
      </c>
      <c r="K37" s="247" t="s">
        <v>786</v>
      </c>
      <c r="L37" s="160" t="e">
        <f t="shared" si="1"/>
        <v>#VALUE!</v>
      </c>
      <c r="M37" s="160"/>
      <c r="N37" s="184"/>
      <c r="O37" s="162"/>
      <c r="P37" s="163"/>
      <c r="Q37" s="163"/>
      <c r="R37" s="159"/>
      <c r="S37" s="159"/>
    </row>
    <row r="38" spans="1:20" ht="16.5">
      <c r="A38" s="53">
        <v>35</v>
      </c>
      <c r="B38" s="159" t="s">
        <v>205</v>
      </c>
      <c r="C38" s="173">
        <v>2</v>
      </c>
      <c r="D38" s="250" t="s">
        <v>38</v>
      </c>
      <c r="E38" s="250" t="s">
        <v>794</v>
      </c>
      <c r="F38" s="245" t="s">
        <v>6</v>
      </c>
      <c r="G38" s="368" t="s">
        <v>551</v>
      </c>
      <c r="H38" s="159">
        <v>54</v>
      </c>
      <c r="I38" s="159">
        <v>54</v>
      </c>
      <c r="J38" s="160">
        <f t="shared" si="0"/>
        <v>108</v>
      </c>
      <c r="K38" s="252" t="s">
        <v>786</v>
      </c>
      <c r="L38" s="160" t="e">
        <f t="shared" si="1"/>
        <v>#VALUE!</v>
      </c>
      <c r="M38" s="160"/>
      <c r="N38" s="185"/>
      <c r="O38" s="162"/>
      <c r="P38" s="163"/>
      <c r="Q38" s="163"/>
      <c r="R38" s="159"/>
      <c r="S38" s="159"/>
    </row>
    <row r="39" spans="1:20" ht="16.5">
      <c r="A39" s="53">
        <v>36</v>
      </c>
      <c r="B39" s="159" t="s">
        <v>205</v>
      </c>
      <c r="C39" s="191">
        <v>3</v>
      </c>
      <c r="D39" s="250" t="s">
        <v>883</v>
      </c>
      <c r="E39" s="250" t="s">
        <v>859</v>
      </c>
      <c r="F39" s="241" t="s">
        <v>6</v>
      </c>
      <c r="G39" s="368" t="s">
        <v>550</v>
      </c>
      <c r="H39" s="159">
        <v>59</v>
      </c>
      <c r="I39" s="159">
        <v>66</v>
      </c>
      <c r="J39" s="160">
        <f t="shared" si="0"/>
        <v>125</v>
      </c>
      <c r="K39" s="247" t="s">
        <v>786</v>
      </c>
      <c r="L39" s="160" t="e">
        <f t="shared" si="1"/>
        <v>#VALUE!</v>
      </c>
      <c r="M39" s="160"/>
      <c r="N39" s="184"/>
      <c r="O39" s="162"/>
      <c r="P39" s="163"/>
      <c r="Q39" s="163"/>
      <c r="R39" s="159"/>
      <c r="S39" s="159"/>
    </row>
    <row r="40" spans="1:20" ht="16.5">
      <c r="A40" s="53">
        <v>37</v>
      </c>
      <c r="B40" s="159" t="s">
        <v>205</v>
      </c>
      <c r="C40" s="173">
        <v>9</v>
      </c>
      <c r="D40" s="243" t="s">
        <v>642</v>
      </c>
      <c r="E40" s="243" t="s">
        <v>643</v>
      </c>
      <c r="F40" s="243" t="s">
        <v>885</v>
      </c>
      <c r="G40" s="368" t="s">
        <v>550</v>
      </c>
      <c r="H40" s="159">
        <v>63</v>
      </c>
      <c r="I40" s="159">
        <v>66</v>
      </c>
      <c r="J40" s="160">
        <f t="shared" si="0"/>
        <v>129</v>
      </c>
      <c r="K40" s="253" t="s">
        <v>786</v>
      </c>
      <c r="L40" s="160" t="e">
        <f t="shared" si="1"/>
        <v>#VALUE!</v>
      </c>
      <c r="M40" s="160"/>
      <c r="N40" s="184"/>
      <c r="O40" s="162"/>
      <c r="P40" s="163"/>
      <c r="Q40" s="163"/>
      <c r="R40" s="159"/>
      <c r="S40" s="159"/>
    </row>
    <row r="41" spans="1:20" ht="16.5">
      <c r="A41" s="53">
        <v>38</v>
      </c>
      <c r="B41" s="159" t="s">
        <v>205</v>
      </c>
      <c r="C41" s="173">
        <v>4</v>
      </c>
      <c r="D41" s="241" t="s">
        <v>208</v>
      </c>
      <c r="E41" s="241" t="s">
        <v>814</v>
      </c>
      <c r="F41" s="241" t="s">
        <v>815</v>
      </c>
      <c r="G41" s="368" t="s">
        <v>550</v>
      </c>
      <c r="H41" s="159">
        <v>72</v>
      </c>
      <c r="I41" s="159">
        <v>62</v>
      </c>
      <c r="J41" s="160">
        <f t="shared" si="0"/>
        <v>134</v>
      </c>
      <c r="K41" s="247" t="s">
        <v>786</v>
      </c>
      <c r="L41" s="160" t="e">
        <f t="shared" si="1"/>
        <v>#VALUE!</v>
      </c>
      <c r="M41" s="160"/>
      <c r="N41" s="186"/>
      <c r="O41" s="162"/>
      <c r="P41" s="163"/>
      <c r="Q41" s="163"/>
      <c r="R41" s="159"/>
      <c r="S41" s="159"/>
    </row>
  </sheetData>
  <sortState ref="B4:S41">
    <sortCondition ref="L4:L41"/>
    <sortCondition ref="K4:K41"/>
    <sortCondition ref="J4:J41"/>
  </sortState>
  <phoneticPr fontId="77" type="noConversion"/>
  <dataValidations count="2">
    <dataValidation type="list" allowBlank="1" showInputMessage="1" showErrorMessage="1" sqref="G4:G41">
      <formula1>"Blue,White,Black,Red"</formula1>
    </dataValidation>
    <dataValidation type="list" allowBlank="1" showInputMessage="1" showErrorMessage="1" sqref="B4:B41">
      <formula1>"会員,NEW-1,NEW-2,GUEST"</formula1>
    </dataValidation>
  </dataValidations>
  <pageMargins left="0.7" right="0.7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zoomScale="80" zoomScaleNormal="8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N4" sqref="N4:N6"/>
    </sheetView>
  </sheetViews>
  <sheetFormatPr defaultRowHeight="15"/>
  <cols>
    <col min="1" max="1" width="6.7109375" style="153" customWidth="1"/>
    <col min="2" max="2" width="8.5703125" style="183" bestFit="1" customWidth="1"/>
    <col min="3" max="3" width="4.7109375" style="183" customWidth="1"/>
    <col min="4" max="5" width="12.7109375" style="183" customWidth="1"/>
    <col min="6" max="6" width="47.140625" style="183" bestFit="1" customWidth="1"/>
    <col min="7" max="9" width="7.7109375" style="183" customWidth="1"/>
    <col min="10" max="10" width="8.28515625" style="153" customWidth="1"/>
    <col min="11" max="11" width="7.7109375" style="237" customWidth="1"/>
    <col min="12" max="12" width="12" style="153" customWidth="1"/>
    <col min="13" max="14" width="8.28515625" style="153" customWidth="1"/>
    <col min="15" max="15" width="12.140625" style="153" bestFit="1" customWidth="1"/>
    <col min="16" max="17" width="10.7109375" style="153" bestFit="1" customWidth="1"/>
    <col min="18" max="18" width="10.7109375" style="183" bestFit="1" customWidth="1"/>
    <col min="19" max="19" width="10.7109375" style="153" bestFit="1" customWidth="1"/>
    <col min="20" max="16384" width="9.140625" style="183"/>
  </cols>
  <sheetData>
    <row r="1" spans="1:20" ht="18.75">
      <c r="A1" s="166" t="s">
        <v>678</v>
      </c>
      <c r="B1" s="236"/>
      <c r="C1" s="236"/>
      <c r="D1" s="236"/>
      <c r="E1" s="236"/>
    </row>
    <row r="2" spans="1:20" ht="15" customHeight="1">
      <c r="A2" s="165"/>
      <c r="B2" s="236"/>
      <c r="C2" s="236"/>
      <c r="D2" s="236"/>
      <c r="E2" s="236"/>
    </row>
    <row r="3" spans="1:20" ht="16.5">
      <c r="A3" s="175" t="s">
        <v>212</v>
      </c>
      <c r="B3" s="159" t="s">
        <v>213</v>
      </c>
      <c r="C3" s="159" t="s">
        <v>215</v>
      </c>
      <c r="D3" s="154" t="s">
        <v>599</v>
      </c>
      <c r="E3" s="154" t="s">
        <v>600</v>
      </c>
      <c r="F3" s="154" t="s">
        <v>202</v>
      </c>
      <c r="G3" s="395" t="s">
        <v>216</v>
      </c>
      <c r="H3" s="154" t="s">
        <v>218</v>
      </c>
      <c r="I3" s="154" t="s">
        <v>219</v>
      </c>
      <c r="J3" s="155" t="s">
        <v>220</v>
      </c>
      <c r="K3" s="396" t="s">
        <v>666</v>
      </c>
      <c r="L3" s="155" t="s">
        <v>221</v>
      </c>
      <c r="M3" s="155" t="s">
        <v>584</v>
      </c>
      <c r="N3" s="156" t="s">
        <v>580</v>
      </c>
      <c r="O3" s="157" t="s">
        <v>223</v>
      </c>
      <c r="P3" s="158" t="s">
        <v>581</v>
      </c>
      <c r="Q3" s="158" t="s">
        <v>582</v>
      </c>
      <c r="R3" s="158" t="s">
        <v>583</v>
      </c>
      <c r="S3" s="158" t="s">
        <v>598</v>
      </c>
    </row>
    <row r="4" spans="1:20" ht="16.5">
      <c r="A4" s="53">
        <v>1</v>
      </c>
      <c r="B4" s="159" t="s">
        <v>214</v>
      </c>
      <c r="C4" s="173">
        <v>5</v>
      </c>
      <c r="D4" s="245" t="s">
        <v>552</v>
      </c>
      <c r="E4" s="245" t="s">
        <v>553</v>
      </c>
      <c r="F4" s="245" t="s">
        <v>554</v>
      </c>
      <c r="G4" s="368" t="s">
        <v>550</v>
      </c>
      <c r="H4" s="159">
        <v>40</v>
      </c>
      <c r="I4" s="159">
        <v>40</v>
      </c>
      <c r="J4" s="160">
        <f t="shared" ref="J4:J26" si="0">SUM(H4:I4)</f>
        <v>80</v>
      </c>
      <c r="K4" s="249" t="s">
        <v>749</v>
      </c>
      <c r="L4" s="160">
        <f t="shared" ref="L4:L26" si="1">SUM(J4-K4)</f>
        <v>66</v>
      </c>
      <c r="M4" s="160">
        <v>15</v>
      </c>
      <c r="N4" s="283">
        <f>IF(L4&gt;=72,ROUND(K4*0.8,0), ROUND((K4-(72-L4)/2)*0.8,0))</f>
        <v>9</v>
      </c>
      <c r="O4" s="116" t="s">
        <v>652</v>
      </c>
      <c r="P4" s="103"/>
      <c r="Q4" s="197"/>
      <c r="R4" s="159"/>
      <c r="S4" s="159"/>
      <c r="T4" s="260">
        <v>50</v>
      </c>
    </row>
    <row r="5" spans="1:20" ht="16.5">
      <c r="A5" s="53">
        <v>2</v>
      </c>
      <c r="B5" s="159" t="s">
        <v>214</v>
      </c>
      <c r="C5" s="173">
        <v>1</v>
      </c>
      <c r="D5" s="245" t="s">
        <v>463</v>
      </c>
      <c r="E5" s="245" t="s">
        <v>377</v>
      </c>
      <c r="F5" s="245" t="s">
        <v>378</v>
      </c>
      <c r="G5" s="368" t="s">
        <v>550</v>
      </c>
      <c r="H5" s="159">
        <v>51</v>
      </c>
      <c r="I5" s="159">
        <v>45</v>
      </c>
      <c r="J5" s="160">
        <f t="shared" si="0"/>
        <v>96</v>
      </c>
      <c r="K5" s="397">
        <v>29</v>
      </c>
      <c r="L5" s="160">
        <f t="shared" si="1"/>
        <v>67</v>
      </c>
      <c r="M5" s="160">
        <v>14</v>
      </c>
      <c r="N5" s="283">
        <f>IF(L5&gt;=72,ROUND(K5*0.9,0), ROUND((K5-(72-L5)/2)*0.9,0))</f>
        <v>24</v>
      </c>
      <c r="O5" s="116" t="s">
        <v>587</v>
      </c>
      <c r="P5" s="163" t="s">
        <v>587</v>
      </c>
      <c r="Q5" s="163"/>
      <c r="R5" s="159"/>
      <c r="S5" s="159"/>
      <c r="T5" s="260">
        <v>30</v>
      </c>
    </row>
    <row r="6" spans="1:20" ht="16.5">
      <c r="A6" s="53">
        <v>3</v>
      </c>
      <c r="B6" s="159" t="s">
        <v>214</v>
      </c>
      <c r="C6" s="191">
        <v>6</v>
      </c>
      <c r="D6" s="245" t="s">
        <v>746</v>
      </c>
      <c r="E6" s="245" t="s">
        <v>747</v>
      </c>
      <c r="F6" s="245" t="s">
        <v>748</v>
      </c>
      <c r="G6" s="368" t="s">
        <v>550</v>
      </c>
      <c r="H6" s="159">
        <v>46</v>
      </c>
      <c r="I6" s="159">
        <v>50</v>
      </c>
      <c r="J6" s="160">
        <f t="shared" si="0"/>
        <v>96</v>
      </c>
      <c r="K6" s="247">
        <v>27</v>
      </c>
      <c r="L6" s="160">
        <f t="shared" si="1"/>
        <v>69</v>
      </c>
      <c r="M6" s="160">
        <v>13</v>
      </c>
      <c r="N6" s="283">
        <f>IF(L6&gt;=72,ROUND(K6*0.95,0), ROUND((K6-(72-L6)/2)*0.95,0))</f>
        <v>24</v>
      </c>
      <c r="O6" s="162"/>
      <c r="P6" s="163"/>
      <c r="Q6" s="163"/>
      <c r="R6" s="159"/>
      <c r="S6" s="159"/>
      <c r="T6" s="260">
        <v>20</v>
      </c>
    </row>
    <row r="7" spans="1:20" ht="16.5">
      <c r="A7" s="53">
        <v>4</v>
      </c>
      <c r="B7" s="159" t="s">
        <v>214</v>
      </c>
      <c r="C7" s="173">
        <v>4</v>
      </c>
      <c r="D7" s="241" t="s">
        <v>38</v>
      </c>
      <c r="E7" s="241" t="s">
        <v>39</v>
      </c>
      <c r="F7" s="241" t="s">
        <v>6</v>
      </c>
      <c r="G7" s="368" t="s">
        <v>549</v>
      </c>
      <c r="H7" s="159">
        <v>41</v>
      </c>
      <c r="I7" s="159">
        <v>42</v>
      </c>
      <c r="J7" s="160">
        <f t="shared" si="0"/>
        <v>83</v>
      </c>
      <c r="K7" s="256">
        <v>13</v>
      </c>
      <c r="L7" s="160">
        <f t="shared" si="1"/>
        <v>70</v>
      </c>
      <c r="M7" s="160">
        <v>12</v>
      </c>
      <c r="N7" s="184"/>
      <c r="O7" s="116"/>
      <c r="P7" s="163" t="s">
        <v>566</v>
      </c>
      <c r="Q7" s="163"/>
      <c r="R7" s="159"/>
      <c r="S7" s="159"/>
      <c r="T7" s="153" t="s">
        <v>763</v>
      </c>
    </row>
    <row r="8" spans="1:20" ht="16.5">
      <c r="A8" s="53">
        <v>5</v>
      </c>
      <c r="B8" s="159" t="s">
        <v>214</v>
      </c>
      <c r="C8" s="191">
        <v>1</v>
      </c>
      <c r="D8" s="241" t="s">
        <v>22</v>
      </c>
      <c r="E8" s="241" t="s">
        <v>23</v>
      </c>
      <c r="F8" s="241" t="s">
        <v>24</v>
      </c>
      <c r="G8" s="368" t="s">
        <v>550</v>
      </c>
      <c r="H8" s="159">
        <v>36</v>
      </c>
      <c r="I8" s="159">
        <v>37</v>
      </c>
      <c r="J8" s="160">
        <f t="shared" si="0"/>
        <v>73</v>
      </c>
      <c r="K8" s="397">
        <v>2</v>
      </c>
      <c r="L8" s="160">
        <f t="shared" si="1"/>
        <v>71</v>
      </c>
      <c r="M8" s="160">
        <v>11</v>
      </c>
      <c r="N8" s="184"/>
      <c r="O8" s="116" t="s">
        <v>900</v>
      </c>
      <c r="P8" s="163" t="s">
        <v>567</v>
      </c>
      <c r="Q8" s="163"/>
      <c r="R8" s="311"/>
      <c r="S8" s="159"/>
      <c r="T8" s="153" t="s">
        <v>763</v>
      </c>
    </row>
    <row r="9" spans="1:20" ht="16.5">
      <c r="A9" s="53">
        <v>6</v>
      </c>
      <c r="B9" s="159" t="s">
        <v>214</v>
      </c>
      <c r="C9" s="173">
        <v>4</v>
      </c>
      <c r="D9" s="241" t="s">
        <v>35</v>
      </c>
      <c r="E9" s="241" t="s">
        <v>36</v>
      </c>
      <c r="F9" s="241" t="s">
        <v>37</v>
      </c>
      <c r="G9" s="368" t="s">
        <v>550</v>
      </c>
      <c r="H9" s="159">
        <v>41</v>
      </c>
      <c r="I9" s="159">
        <v>42</v>
      </c>
      <c r="J9" s="160">
        <f t="shared" si="0"/>
        <v>83</v>
      </c>
      <c r="K9" s="247">
        <v>12</v>
      </c>
      <c r="L9" s="160">
        <f t="shared" si="1"/>
        <v>71</v>
      </c>
      <c r="M9" s="160">
        <v>10</v>
      </c>
      <c r="N9" s="184"/>
      <c r="O9" s="162" t="s">
        <v>587</v>
      </c>
      <c r="P9" s="163"/>
      <c r="Q9" s="163"/>
      <c r="R9" s="159"/>
      <c r="S9" s="159"/>
      <c r="T9" s="183" t="s">
        <v>896</v>
      </c>
    </row>
    <row r="10" spans="1:20" ht="16.5">
      <c r="A10" s="53">
        <v>7</v>
      </c>
      <c r="B10" s="159" t="s">
        <v>214</v>
      </c>
      <c r="C10" s="191">
        <v>1</v>
      </c>
      <c r="D10" s="241" t="s">
        <v>809</v>
      </c>
      <c r="E10" s="241" t="s">
        <v>810</v>
      </c>
      <c r="F10" s="241" t="s">
        <v>554</v>
      </c>
      <c r="G10" s="368" t="s">
        <v>550</v>
      </c>
      <c r="H10" s="159">
        <v>42</v>
      </c>
      <c r="I10" s="159">
        <v>45</v>
      </c>
      <c r="J10" s="160">
        <f t="shared" si="0"/>
        <v>87</v>
      </c>
      <c r="K10" s="397">
        <v>16</v>
      </c>
      <c r="L10" s="160">
        <f t="shared" si="1"/>
        <v>71</v>
      </c>
      <c r="M10" s="160">
        <v>9</v>
      </c>
      <c r="N10" s="185"/>
      <c r="O10" s="162" t="s">
        <v>901</v>
      </c>
      <c r="P10" s="163"/>
      <c r="Q10" s="163"/>
      <c r="R10" s="159"/>
      <c r="S10" s="159"/>
      <c r="T10" s="183" t="s">
        <v>766</v>
      </c>
    </row>
    <row r="11" spans="1:20" ht="16.5">
      <c r="A11" s="53">
        <v>8</v>
      </c>
      <c r="B11" s="159" t="s">
        <v>214</v>
      </c>
      <c r="C11" s="191">
        <v>7</v>
      </c>
      <c r="D11" s="245" t="s">
        <v>4</v>
      </c>
      <c r="E11" s="245" t="s">
        <v>8</v>
      </c>
      <c r="F11" s="245" t="s">
        <v>9</v>
      </c>
      <c r="G11" s="368" t="s">
        <v>550</v>
      </c>
      <c r="H11" s="159">
        <v>43</v>
      </c>
      <c r="I11" s="159">
        <v>42</v>
      </c>
      <c r="J11" s="160">
        <f t="shared" si="0"/>
        <v>85</v>
      </c>
      <c r="K11" s="251">
        <v>13</v>
      </c>
      <c r="L11" s="160">
        <f t="shared" si="1"/>
        <v>72</v>
      </c>
      <c r="M11" s="160">
        <v>8</v>
      </c>
      <c r="N11" s="184"/>
      <c r="O11" s="162" t="s">
        <v>563</v>
      </c>
      <c r="P11" s="163"/>
      <c r="Q11" s="163"/>
      <c r="R11" s="159"/>
      <c r="S11" s="159"/>
      <c r="T11" s="99" t="s">
        <v>9</v>
      </c>
    </row>
    <row r="12" spans="1:20" ht="16.5">
      <c r="A12" s="53">
        <v>9</v>
      </c>
      <c r="B12" s="159" t="s">
        <v>214</v>
      </c>
      <c r="C12" s="191">
        <v>5</v>
      </c>
      <c r="D12" s="241" t="s">
        <v>22</v>
      </c>
      <c r="E12" s="241" t="s">
        <v>25</v>
      </c>
      <c r="F12" s="245" t="s">
        <v>26</v>
      </c>
      <c r="G12" s="368" t="s">
        <v>550</v>
      </c>
      <c r="H12" s="159">
        <v>38</v>
      </c>
      <c r="I12" s="159">
        <v>41</v>
      </c>
      <c r="J12" s="160">
        <f t="shared" si="0"/>
        <v>79</v>
      </c>
      <c r="K12" s="305">
        <v>6</v>
      </c>
      <c r="L12" s="160">
        <f t="shared" si="1"/>
        <v>73</v>
      </c>
      <c r="M12" s="160">
        <v>7</v>
      </c>
      <c r="N12" s="184"/>
      <c r="O12" s="116" t="s">
        <v>898</v>
      </c>
      <c r="P12" s="163"/>
      <c r="Q12" s="163"/>
      <c r="R12" s="159"/>
      <c r="S12" s="159"/>
    </row>
    <row r="13" spans="1:20" ht="16.5">
      <c r="A13" s="53">
        <v>10</v>
      </c>
      <c r="B13" s="159" t="s">
        <v>214</v>
      </c>
      <c r="C13" s="191">
        <v>2</v>
      </c>
      <c r="D13" s="241" t="s">
        <v>329</v>
      </c>
      <c r="E13" s="241" t="s">
        <v>330</v>
      </c>
      <c r="F13" s="241" t="s">
        <v>26</v>
      </c>
      <c r="G13" s="368" t="s">
        <v>550</v>
      </c>
      <c r="H13" s="159">
        <v>38</v>
      </c>
      <c r="I13" s="159">
        <v>44</v>
      </c>
      <c r="J13" s="160">
        <f t="shared" si="0"/>
        <v>82</v>
      </c>
      <c r="K13" s="247">
        <v>9</v>
      </c>
      <c r="L13" s="160">
        <f t="shared" si="1"/>
        <v>73</v>
      </c>
      <c r="M13" s="160">
        <v>6</v>
      </c>
      <c r="N13" s="185"/>
      <c r="O13" s="162" t="s">
        <v>590</v>
      </c>
      <c r="P13" s="163"/>
      <c r="Q13" s="163"/>
      <c r="R13" s="159"/>
      <c r="S13" s="159"/>
      <c r="T13" s="183" t="s">
        <v>895</v>
      </c>
    </row>
    <row r="14" spans="1:20" ht="16.5">
      <c r="A14" s="53">
        <v>11</v>
      </c>
      <c r="B14" s="159" t="s">
        <v>214</v>
      </c>
      <c r="C14" s="191">
        <v>1</v>
      </c>
      <c r="D14" s="245" t="s">
        <v>287</v>
      </c>
      <c r="E14" s="245" t="s">
        <v>288</v>
      </c>
      <c r="F14" s="245" t="s">
        <v>459</v>
      </c>
      <c r="G14" s="368" t="s">
        <v>550</v>
      </c>
      <c r="H14" s="159">
        <v>51</v>
      </c>
      <c r="I14" s="159">
        <v>45</v>
      </c>
      <c r="J14" s="160">
        <f t="shared" si="0"/>
        <v>96</v>
      </c>
      <c r="K14" s="247">
        <v>21</v>
      </c>
      <c r="L14" s="160">
        <f t="shared" si="1"/>
        <v>75</v>
      </c>
      <c r="M14" s="160">
        <v>5</v>
      </c>
      <c r="N14" s="185"/>
      <c r="O14" s="162"/>
      <c r="P14" s="103"/>
      <c r="Q14" s="197"/>
      <c r="R14" s="159"/>
      <c r="S14" s="159"/>
    </row>
    <row r="15" spans="1:20" ht="16.5">
      <c r="A15" s="53">
        <v>12</v>
      </c>
      <c r="B15" s="159" t="s">
        <v>214</v>
      </c>
      <c r="C15" s="191">
        <v>6</v>
      </c>
      <c r="D15" s="245" t="s">
        <v>380</v>
      </c>
      <c r="E15" s="245" t="s">
        <v>381</v>
      </c>
      <c r="F15" s="245" t="s">
        <v>458</v>
      </c>
      <c r="G15" s="368" t="s">
        <v>550</v>
      </c>
      <c r="H15" s="159">
        <v>55</v>
      </c>
      <c r="I15" s="159">
        <v>47</v>
      </c>
      <c r="J15" s="160">
        <f t="shared" si="0"/>
        <v>102</v>
      </c>
      <c r="K15" s="256">
        <v>27</v>
      </c>
      <c r="L15" s="160">
        <f t="shared" si="1"/>
        <v>75</v>
      </c>
      <c r="M15" s="160">
        <v>4</v>
      </c>
      <c r="N15" s="184"/>
      <c r="O15" s="162"/>
      <c r="P15" s="163"/>
      <c r="Q15" s="163"/>
      <c r="R15" s="159"/>
      <c r="S15" s="159"/>
    </row>
    <row r="16" spans="1:20" ht="16.5">
      <c r="A16" s="53">
        <v>13</v>
      </c>
      <c r="B16" s="159" t="s">
        <v>214</v>
      </c>
      <c r="C16" s="173">
        <v>7</v>
      </c>
      <c r="D16" s="245" t="s">
        <v>67</v>
      </c>
      <c r="E16" s="245" t="s">
        <v>68</v>
      </c>
      <c r="F16" s="245" t="s">
        <v>6</v>
      </c>
      <c r="G16" s="368" t="s">
        <v>551</v>
      </c>
      <c r="H16" s="159">
        <v>54</v>
      </c>
      <c r="I16" s="159">
        <v>54</v>
      </c>
      <c r="J16" s="160">
        <f t="shared" si="0"/>
        <v>108</v>
      </c>
      <c r="K16" s="389">
        <v>33</v>
      </c>
      <c r="L16" s="160">
        <f t="shared" si="1"/>
        <v>75</v>
      </c>
      <c r="M16" s="160">
        <v>3</v>
      </c>
      <c r="N16" s="184"/>
      <c r="O16" s="116"/>
      <c r="P16" s="163"/>
      <c r="Q16" s="198"/>
      <c r="R16" s="159"/>
      <c r="S16" s="159"/>
      <c r="T16" s="183" t="s">
        <v>9</v>
      </c>
    </row>
    <row r="17" spans="1:22" ht="16.5">
      <c r="A17" s="53">
        <v>14</v>
      </c>
      <c r="B17" s="159" t="s">
        <v>214</v>
      </c>
      <c r="C17" s="173">
        <v>4</v>
      </c>
      <c r="D17" s="245" t="s">
        <v>742</v>
      </c>
      <c r="E17" s="245" t="s">
        <v>743</v>
      </c>
      <c r="F17" s="245" t="s">
        <v>26</v>
      </c>
      <c r="G17" s="368" t="s">
        <v>550</v>
      </c>
      <c r="H17" s="159">
        <v>54</v>
      </c>
      <c r="I17" s="159">
        <v>48</v>
      </c>
      <c r="J17" s="160">
        <f t="shared" si="0"/>
        <v>102</v>
      </c>
      <c r="K17" s="247">
        <v>26</v>
      </c>
      <c r="L17" s="160">
        <f t="shared" si="1"/>
        <v>76</v>
      </c>
      <c r="M17" s="160">
        <v>2</v>
      </c>
      <c r="N17" s="185"/>
      <c r="O17" s="116" t="s">
        <v>587</v>
      </c>
      <c r="P17" s="163"/>
      <c r="Q17" s="163"/>
      <c r="R17" s="159"/>
      <c r="S17" s="159"/>
    </row>
    <row r="18" spans="1:22" ht="16.5">
      <c r="A18" s="53">
        <v>15</v>
      </c>
      <c r="B18" s="159" t="s">
        <v>214</v>
      </c>
      <c r="C18" s="173">
        <v>3</v>
      </c>
      <c r="D18" s="241" t="s">
        <v>577</v>
      </c>
      <c r="E18" s="241" t="s">
        <v>638</v>
      </c>
      <c r="F18" s="241" t="s">
        <v>578</v>
      </c>
      <c r="G18" s="368" t="s">
        <v>550</v>
      </c>
      <c r="H18" s="159">
        <v>54</v>
      </c>
      <c r="I18" s="159">
        <v>45</v>
      </c>
      <c r="J18" s="160">
        <f t="shared" si="0"/>
        <v>99</v>
      </c>
      <c r="K18" s="253" t="s">
        <v>884</v>
      </c>
      <c r="L18" s="160">
        <f t="shared" si="1"/>
        <v>77</v>
      </c>
      <c r="M18" s="160">
        <v>1</v>
      </c>
      <c r="N18" s="185"/>
      <c r="O18" s="116"/>
      <c r="P18" s="163"/>
      <c r="Q18" s="163"/>
      <c r="R18" s="159"/>
      <c r="S18" s="159"/>
      <c r="T18" s="99" t="s">
        <v>894</v>
      </c>
      <c r="V18" s="99"/>
    </row>
    <row r="19" spans="1:22" ht="16.5">
      <c r="A19" s="53">
        <v>16</v>
      </c>
      <c r="B19" s="159" t="s">
        <v>214</v>
      </c>
      <c r="C19" s="191">
        <v>3</v>
      </c>
      <c r="D19" s="245" t="s">
        <v>51</v>
      </c>
      <c r="E19" s="245" t="s">
        <v>52</v>
      </c>
      <c r="F19" s="371" t="s">
        <v>808</v>
      </c>
      <c r="G19" s="368" t="s">
        <v>550</v>
      </c>
      <c r="H19" s="159">
        <v>44</v>
      </c>
      <c r="I19" s="159">
        <v>41</v>
      </c>
      <c r="J19" s="160">
        <f t="shared" si="0"/>
        <v>85</v>
      </c>
      <c r="K19" s="247">
        <v>7</v>
      </c>
      <c r="L19" s="160">
        <f t="shared" si="1"/>
        <v>78</v>
      </c>
      <c r="M19" s="160">
        <v>1</v>
      </c>
      <c r="N19" s="185"/>
      <c r="O19" s="162" t="s">
        <v>902</v>
      </c>
      <c r="P19" s="163" t="s">
        <v>591</v>
      </c>
      <c r="Q19" s="163" t="s">
        <v>563</v>
      </c>
      <c r="R19" s="159"/>
      <c r="S19" s="159"/>
    </row>
    <row r="20" spans="1:22" ht="16.5">
      <c r="A20" s="53">
        <v>17</v>
      </c>
      <c r="B20" s="159" t="s">
        <v>214</v>
      </c>
      <c r="C20" s="191">
        <v>5</v>
      </c>
      <c r="D20" s="245" t="s">
        <v>208</v>
      </c>
      <c r="E20" s="245" t="s">
        <v>209</v>
      </c>
      <c r="F20" s="245" t="s">
        <v>204</v>
      </c>
      <c r="G20" s="368" t="s">
        <v>550</v>
      </c>
      <c r="H20" s="159">
        <v>45</v>
      </c>
      <c r="I20" s="159">
        <v>52</v>
      </c>
      <c r="J20" s="160">
        <f t="shared" si="0"/>
        <v>97</v>
      </c>
      <c r="K20" s="255">
        <v>19</v>
      </c>
      <c r="L20" s="160">
        <f t="shared" si="1"/>
        <v>78</v>
      </c>
      <c r="M20" s="160">
        <v>1</v>
      </c>
      <c r="N20" s="186"/>
      <c r="O20" s="162"/>
      <c r="P20" s="163"/>
      <c r="Q20" s="163"/>
      <c r="R20" s="159"/>
      <c r="S20" s="159"/>
    </row>
    <row r="21" spans="1:22" ht="16.5">
      <c r="A21" s="53">
        <v>18</v>
      </c>
      <c r="B21" s="159" t="s">
        <v>214</v>
      </c>
      <c r="C21" s="173">
        <v>2</v>
      </c>
      <c r="D21" s="241" t="s">
        <v>54</v>
      </c>
      <c r="E21" s="241" t="s">
        <v>55</v>
      </c>
      <c r="F21" s="241" t="s">
        <v>56</v>
      </c>
      <c r="G21" s="368" t="s">
        <v>551</v>
      </c>
      <c r="H21" s="196">
        <v>49</v>
      </c>
      <c r="I21" s="159">
        <v>51</v>
      </c>
      <c r="J21" s="160">
        <f t="shared" si="0"/>
        <v>100</v>
      </c>
      <c r="K21" s="398">
        <v>22</v>
      </c>
      <c r="L21" s="160">
        <f t="shared" si="1"/>
        <v>78</v>
      </c>
      <c r="M21" s="160">
        <v>1</v>
      </c>
      <c r="N21" s="184"/>
      <c r="O21" s="162"/>
      <c r="P21" s="163"/>
      <c r="Q21" s="163" t="s">
        <v>565</v>
      </c>
      <c r="R21" s="159"/>
      <c r="S21" s="159"/>
      <c r="T21" s="99"/>
      <c r="V21" s="99"/>
    </row>
    <row r="22" spans="1:22" ht="16.5">
      <c r="A22" s="53">
        <v>19</v>
      </c>
      <c r="B22" s="159" t="s">
        <v>214</v>
      </c>
      <c r="C22" s="173">
        <v>7</v>
      </c>
      <c r="D22" s="245" t="s">
        <v>90</v>
      </c>
      <c r="E22" s="245" t="s">
        <v>91</v>
      </c>
      <c r="F22" s="245" t="s">
        <v>92</v>
      </c>
      <c r="G22" s="368" t="s">
        <v>549</v>
      </c>
      <c r="H22" s="159">
        <v>45</v>
      </c>
      <c r="I22" s="159">
        <v>46</v>
      </c>
      <c r="J22" s="160">
        <f t="shared" si="0"/>
        <v>91</v>
      </c>
      <c r="K22" s="247">
        <v>12</v>
      </c>
      <c r="L22" s="160">
        <f t="shared" si="1"/>
        <v>79</v>
      </c>
      <c r="M22" s="160">
        <v>1</v>
      </c>
      <c r="N22" s="184"/>
      <c r="O22" s="162" t="s">
        <v>903</v>
      </c>
      <c r="P22" s="163"/>
      <c r="Q22" s="163"/>
      <c r="R22" s="159"/>
      <c r="S22" s="159"/>
      <c r="T22" s="99"/>
      <c r="V22" s="99"/>
    </row>
    <row r="23" spans="1:22" ht="16.5">
      <c r="A23" s="53">
        <v>20</v>
      </c>
      <c r="B23" s="159" t="s">
        <v>214</v>
      </c>
      <c r="C23" s="191">
        <v>2</v>
      </c>
      <c r="D23" s="306" t="s">
        <v>27</v>
      </c>
      <c r="E23" s="306" t="s">
        <v>28</v>
      </c>
      <c r="F23" s="306" t="s">
        <v>29</v>
      </c>
      <c r="G23" s="368" t="s">
        <v>550</v>
      </c>
      <c r="H23" s="159">
        <v>54</v>
      </c>
      <c r="I23" s="159">
        <v>48</v>
      </c>
      <c r="J23" s="160">
        <f t="shared" si="0"/>
        <v>102</v>
      </c>
      <c r="K23" s="251">
        <v>23</v>
      </c>
      <c r="L23" s="160">
        <f t="shared" si="1"/>
        <v>79</v>
      </c>
      <c r="M23" s="160">
        <v>1</v>
      </c>
      <c r="N23" s="184"/>
      <c r="O23" s="116"/>
      <c r="P23" s="103"/>
      <c r="Q23" s="163"/>
      <c r="R23" s="159"/>
      <c r="S23" s="159"/>
      <c r="T23" s="99" t="s">
        <v>9</v>
      </c>
      <c r="U23" s="99"/>
    </row>
    <row r="24" spans="1:22" ht="16.5">
      <c r="A24" s="53">
        <v>21</v>
      </c>
      <c r="B24" s="159" t="s">
        <v>214</v>
      </c>
      <c r="C24" s="173">
        <v>5</v>
      </c>
      <c r="D24" s="241" t="s">
        <v>111</v>
      </c>
      <c r="E24" s="241" t="s">
        <v>112</v>
      </c>
      <c r="F24" s="241" t="s">
        <v>113</v>
      </c>
      <c r="G24" s="368" t="s">
        <v>550</v>
      </c>
      <c r="H24" s="159">
        <v>42</v>
      </c>
      <c r="I24" s="159">
        <v>52</v>
      </c>
      <c r="J24" s="160">
        <f t="shared" si="0"/>
        <v>94</v>
      </c>
      <c r="K24" s="249" t="s">
        <v>785</v>
      </c>
      <c r="L24" s="160">
        <f t="shared" si="1"/>
        <v>82</v>
      </c>
      <c r="M24" s="160">
        <v>1</v>
      </c>
      <c r="N24" s="184"/>
      <c r="O24" s="116" t="s">
        <v>899</v>
      </c>
      <c r="P24" s="163"/>
      <c r="Q24" s="163"/>
      <c r="R24" s="159"/>
      <c r="S24" s="159"/>
    </row>
    <row r="25" spans="1:22" ht="16.5">
      <c r="A25" s="53">
        <v>22</v>
      </c>
      <c r="B25" s="159" t="s">
        <v>214</v>
      </c>
      <c r="C25" s="173">
        <v>3</v>
      </c>
      <c r="D25" s="254" t="s">
        <v>744</v>
      </c>
      <c r="E25" s="254" t="s">
        <v>745</v>
      </c>
      <c r="F25" s="241" t="s">
        <v>18</v>
      </c>
      <c r="G25" s="368" t="s">
        <v>550</v>
      </c>
      <c r="H25" s="159">
        <v>66</v>
      </c>
      <c r="I25" s="159">
        <v>60</v>
      </c>
      <c r="J25" s="160">
        <f t="shared" si="0"/>
        <v>126</v>
      </c>
      <c r="K25" s="247">
        <v>35</v>
      </c>
      <c r="L25" s="160">
        <f t="shared" si="1"/>
        <v>91</v>
      </c>
      <c r="M25" s="160">
        <v>1</v>
      </c>
      <c r="N25" s="167">
        <f>IF(K25&gt;=36,36,K25+1)</f>
        <v>36</v>
      </c>
      <c r="O25" s="116"/>
      <c r="P25" s="103"/>
      <c r="Q25" s="163"/>
      <c r="R25" s="159"/>
      <c r="S25" s="159"/>
      <c r="T25" s="99" t="s">
        <v>768</v>
      </c>
    </row>
    <row r="26" spans="1:22" ht="16.5">
      <c r="A26" s="53">
        <v>23</v>
      </c>
      <c r="B26" s="159" t="s">
        <v>214</v>
      </c>
      <c r="C26" s="173">
        <v>6</v>
      </c>
      <c r="D26" s="241" t="s">
        <v>62</v>
      </c>
      <c r="E26" s="241" t="s">
        <v>63</v>
      </c>
      <c r="F26" s="241" t="s">
        <v>18</v>
      </c>
      <c r="G26" s="368" t="s">
        <v>550</v>
      </c>
      <c r="H26" s="159">
        <v>60</v>
      </c>
      <c r="I26" s="159">
        <v>51</v>
      </c>
      <c r="J26" s="160">
        <f t="shared" si="0"/>
        <v>111</v>
      </c>
      <c r="K26" s="256">
        <v>14</v>
      </c>
      <c r="L26" s="160">
        <f t="shared" si="1"/>
        <v>97</v>
      </c>
      <c r="M26" s="160">
        <v>1</v>
      </c>
      <c r="N26" s="167">
        <f>IF(K26&gt;=36,36,K26+2)</f>
        <v>16</v>
      </c>
      <c r="O26" s="116"/>
      <c r="P26" s="163"/>
      <c r="Q26" s="163"/>
      <c r="R26" s="159"/>
      <c r="S26" s="159"/>
      <c r="T26" s="183" t="s">
        <v>613</v>
      </c>
    </row>
    <row r="27" spans="1:22" ht="16.5">
      <c r="A27" s="53">
        <v>24</v>
      </c>
      <c r="B27" s="159" t="s">
        <v>205</v>
      </c>
      <c r="C27" s="191">
        <v>6</v>
      </c>
      <c r="D27" s="245" t="s">
        <v>625</v>
      </c>
      <c r="E27" s="243" t="s">
        <v>863</v>
      </c>
      <c r="F27" s="241" t="s">
        <v>867</v>
      </c>
      <c r="G27" s="368" t="s">
        <v>550</v>
      </c>
      <c r="H27" s="159">
        <v>44</v>
      </c>
      <c r="I27" s="159">
        <v>51</v>
      </c>
      <c r="J27" s="160">
        <f t="shared" ref="J27:J29" si="2">SUM(H27:I27)</f>
        <v>95</v>
      </c>
      <c r="K27" s="247" t="s">
        <v>786</v>
      </c>
      <c r="L27" s="160" t="e">
        <f t="shared" ref="L27:L29" si="3">SUM(J27-K27)</f>
        <v>#VALUE!</v>
      </c>
      <c r="M27" s="160"/>
      <c r="N27" s="184"/>
      <c r="O27" s="162"/>
      <c r="P27" s="163"/>
      <c r="Q27" s="163"/>
      <c r="R27" s="159"/>
      <c r="S27" s="159"/>
      <c r="T27" s="183" t="s">
        <v>904</v>
      </c>
      <c r="V27" s="183" t="s">
        <v>764</v>
      </c>
    </row>
    <row r="28" spans="1:22" ht="16.5">
      <c r="A28" s="53">
        <v>25</v>
      </c>
      <c r="B28" s="159" t="s">
        <v>205</v>
      </c>
      <c r="C28" s="191">
        <v>7</v>
      </c>
      <c r="D28" s="245" t="s">
        <v>886</v>
      </c>
      <c r="E28" s="245" t="s">
        <v>887</v>
      </c>
      <c r="F28" s="241" t="s">
        <v>6</v>
      </c>
      <c r="G28" s="368" t="s">
        <v>550</v>
      </c>
      <c r="H28" s="159">
        <v>48</v>
      </c>
      <c r="I28" s="159">
        <v>53</v>
      </c>
      <c r="J28" s="160">
        <f t="shared" si="2"/>
        <v>101</v>
      </c>
      <c r="K28" s="251" t="s">
        <v>786</v>
      </c>
      <c r="L28" s="160" t="e">
        <f t="shared" si="3"/>
        <v>#VALUE!</v>
      </c>
      <c r="M28" s="160"/>
      <c r="N28" s="185"/>
      <c r="O28" s="116"/>
      <c r="P28" s="163"/>
      <c r="Q28" s="163"/>
      <c r="R28" s="159"/>
      <c r="S28" s="159"/>
      <c r="T28" s="183" t="s">
        <v>613</v>
      </c>
    </row>
    <row r="29" spans="1:22" ht="16.5">
      <c r="A29" s="53">
        <v>26</v>
      </c>
      <c r="B29" s="159" t="s">
        <v>205</v>
      </c>
      <c r="C29" s="191">
        <v>2</v>
      </c>
      <c r="D29" s="250" t="s">
        <v>38</v>
      </c>
      <c r="E29" s="250" t="s">
        <v>794</v>
      </c>
      <c r="F29" s="245" t="s">
        <v>6</v>
      </c>
      <c r="G29" s="368" t="s">
        <v>551</v>
      </c>
      <c r="H29" s="159">
        <v>55</v>
      </c>
      <c r="I29" s="159">
        <v>55</v>
      </c>
      <c r="J29" s="160">
        <f t="shared" si="2"/>
        <v>110</v>
      </c>
      <c r="K29" s="252" t="s">
        <v>786</v>
      </c>
      <c r="L29" s="160" t="e">
        <f t="shared" si="3"/>
        <v>#VALUE!</v>
      </c>
      <c r="M29" s="160"/>
      <c r="N29" s="184"/>
      <c r="O29" s="116"/>
      <c r="P29" s="103"/>
      <c r="Q29" s="163"/>
      <c r="R29" s="159"/>
      <c r="S29" s="159"/>
    </row>
  </sheetData>
  <sortState ref="B4:V26">
    <sortCondition ref="L4:L26"/>
    <sortCondition ref="K4:K26"/>
  </sortState>
  <phoneticPr fontId="79"/>
  <dataValidations count="2">
    <dataValidation type="list" allowBlank="1" showInputMessage="1" showErrorMessage="1" sqref="G4:G29">
      <formula1>"Blue,White,Black,Red"</formula1>
    </dataValidation>
    <dataValidation type="list" allowBlank="1" showInputMessage="1" showErrorMessage="1" sqref="B4:B29">
      <formula1>"会員,NEW-1,NEW-2,GUEST"</formula1>
    </dataValidation>
  </dataValidations>
  <printOptions gridLines="1"/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7"/>
  <sheetViews>
    <sheetView zoomScale="80" zoomScaleNormal="80" workbookViewId="0">
      <pane xSplit="5" ySplit="3" topLeftCell="G4" activePane="bottomRight" state="frozen"/>
      <selection pane="topRight" activeCell="F1" sqref="F1"/>
      <selection pane="bottomLeft" activeCell="A4" sqref="A4"/>
      <selection pane="bottomRight" activeCell="R74" sqref="R74"/>
    </sheetView>
  </sheetViews>
  <sheetFormatPr defaultRowHeight="15"/>
  <cols>
    <col min="1" max="1" width="6.7109375" style="415" customWidth="1"/>
    <col min="2" max="2" width="8.5703125" style="419" bestFit="1" customWidth="1"/>
    <col min="3" max="3" width="4.7109375" style="415" customWidth="1"/>
    <col min="4" max="5" width="12.7109375" style="415" customWidth="1"/>
    <col min="6" max="6" width="47.140625" style="415" bestFit="1" customWidth="1"/>
    <col min="7" max="7" width="7.7109375" style="419" customWidth="1"/>
    <col min="8" max="9" width="7.7109375" style="415" customWidth="1"/>
    <col min="10" max="10" width="8.28515625" style="415" customWidth="1"/>
    <col min="11" max="11" width="7.7109375" style="420" customWidth="1"/>
    <col min="12" max="15" width="8.28515625" style="415" customWidth="1"/>
    <col min="16" max="16" width="10.7109375" style="415" customWidth="1"/>
    <col min="17" max="19" width="10.7109375" style="415" bestFit="1" customWidth="1"/>
    <col min="20" max="20" width="21.42578125" style="415" customWidth="1"/>
    <col min="21" max="21" width="10.7109375" style="415" bestFit="1" customWidth="1"/>
    <col min="22" max="16384" width="9.140625" style="419"/>
  </cols>
  <sheetData>
    <row r="1" spans="1:22" ht="18.75">
      <c r="A1" s="416" t="s">
        <v>697</v>
      </c>
      <c r="B1" s="417"/>
      <c r="C1" s="418"/>
      <c r="D1" s="418"/>
      <c r="E1" s="418"/>
    </row>
    <row r="2" spans="1:22" ht="15" customHeight="1">
      <c r="A2" s="418"/>
      <c r="B2" s="417"/>
      <c r="C2" s="418"/>
      <c r="D2" s="418"/>
      <c r="E2" s="418"/>
    </row>
    <row r="3" spans="1:22" ht="16.5">
      <c r="A3" s="421" t="s">
        <v>689</v>
      </c>
      <c r="B3" s="422" t="s">
        <v>690</v>
      </c>
      <c r="C3" s="423" t="s">
        <v>691</v>
      </c>
      <c r="D3" s="424" t="s">
        <v>599</v>
      </c>
      <c r="E3" s="424" t="s">
        <v>600</v>
      </c>
      <c r="F3" s="424" t="s">
        <v>202</v>
      </c>
      <c r="G3" s="425" t="s">
        <v>692</v>
      </c>
      <c r="H3" s="426" t="s">
        <v>693</v>
      </c>
      <c r="I3" s="426" t="s">
        <v>694</v>
      </c>
      <c r="J3" s="427" t="s">
        <v>695</v>
      </c>
      <c r="K3" s="428" t="s">
        <v>666</v>
      </c>
      <c r="L3" s="427" t="s">
        <v>696</v>
      </c>
      <c r="M3" s="427" t="s">
        <v>584</v>
      </c>
      <c r="N3" s="427" t="s">
        <v>584</v>
      </c>
      <c r="O3" s="429" t="s">
        <v>580</v>
      </c>
      <c r="P3" s="430" t="s">
        <v>223</v>
      </c>
      <c r="Q3" s="431" t="s">
        <v>581</v>
      </c>
      <c r="R3" s="431" t="s">
        <v>582</v>
      </c>
      <c r="S3" s="431" t="s">
        <v>583</v>
      </c>
      <c r="T3" s="432" t="s">
        <v>916</v>
      </c>
      <c r="U3" s="431" t="s">
        <v>598</v>
      </c>
      <c r="V3" s="484" t="s">
        <v>933</v>
      </c>
    </row>
    <row r="4" spans="1:22" ht="16.5" customHeight="1">
      <c r="A4" s="433">
        <v>1</v>
      </c>
      <c r="B4" s="422" t="s">
        <v>214</v>
      </c>
      <c r="C4" s="454">
        <v>9</v>
      </c>
      <c r="D4" s="457" t="s">
        <v>811</v>
      </c>
      <c r="E4" s="457" t="s">
        <v>812</v>
      </c>
      <c r="F4" s="457" t="s">
        <v>813</v>
      </c>
      <c r="G4" s="436" t="s">
        <v>550</v>
      </c>
      <c r="H4" s="422">
        <v>39</v>
      </c>
      <c r="I4" s="422">
        <v>41</v>
      </c>
      <c r="J4" s="437">
        <f t="shared" ref="J4:J35" si="0">H4+I4</f>
        <v>80</v>
      </c>
      <c r="K4" s="438">
        <v>12</v>
      </c>
      <c r="L4" s="437">
        <f t="shared" ref="L4:L35" si="1">J4-K4</f>
        <v>68</v>
      </c>
      <c r="M4" s="437">
        <v>0</v>
      </c>
      <c r="N4" s="437">
        <v>15</v>
      </c>
      <c r="O4" s="453"/>
      <c r="P4" s="446" t="s">
        <v>901</v>
      </c>
      <c r="Q4" s="441"/>
      <c r="R4" s="442" t="s">
        <v>563</v>
      </c>
      <c r="S4" s="479"/>
      <c r="T4" s="422" t="s">
        <v>931</v>
      </c>
      <c r="U4" s="422">
        <v>19</v>
      </c>
      <c r="V4" s="419">
        <f t="shared" ref="V4:V33" si="2">M4+N4</f>
        <v>15</v>
      </c>
    </row>
    <row r="5" spans="1:22" ht="16.5" customHeight="1">
      <c r="A5" s="433">
        <v>2</v>
      </c>
      <c r="B5" s="422" t="s">
        <v>214</v>
      </c>
      <c r="C5" s="454">
        <v>1</v>
      </c>
      <c r="D5" s="477" t="s">
        <v>38</v>
      </c>
      <c r="E5" s="457" t="s">
        <v>39</v>
      </c>
      <c r="F5" s="457" t="s">
        <v>6</v>
      </c>
      <c r="G5" s="436" t="s">
        <v>549</v>
      </c>
      <c r="H5" s="422">
        <v>39</v>
      </c>
      <c r="I5" s="422">
        <v>43</v>
      </c>
      <c r="J5" s="437">
        <f t="shared" si="0"/>
        <v>82</v>
      </c>
      <c r="K5" s="438">
        <v>13</v>
      </c>
      <c r="L5" s="437">
        <f t="shared" si="1"/>
        <v>69</v>
      </c>
      <c r="M5" s="437">
        <v>45</v>
      </c>
      <c r="N5" s="437">
        <v>14</v>
      </c>
      <c r="O5" s="453"/>
      <c r="P5" s="446" t="s">
        <v>818</v>
      </c>
      <c r="Q5" s="441"/>
      <c r="R5" s="442"/>
      <c r="S5" s="422"/>
      <c r="T5" s="422" t="s">
        <v>930</v>
      </c>
      <c r="U5" s="422">
        <v>17</v>
      </c>
      <c r="V5" s="419">
        <f t="shared" si="2"/>
        <v>59</v>
      </c>
    </row>
    <row r="6" spans="1:22" ht="16.5" customHeight="1">
      <c r="A6" s="433">
        <v>3</v>
      </c>
      <c r="B6" s="422" t="s">
        <v>214</v>
      </c>
      <c r="C6" s="454">
        <v>7</v>
      </c>
      <c r="D6" s="435" t="s">
        <v>83</v>
      </c>
      <c r="E6" s="435" t="s">
        <v>84</v>
      </c>
      <c r="F6" s="444" t="s">
        <v>261</v>
      </c>
      <c r="G6" s="436" t="s">
        <v>550</v>
      </c>
      <c r="H6" s="422">
        <v>47</v>
      </c>
      <c r="I6" s="422">
        <v>45</v>
      </c>
      <c r="J6" s="437">
        <f t="shared" si="0"/>
        <v>92</v>
      </c>
      <c r="K6" s="438">
        <v>20</v>
      </c>
      <c r="L6" s="437">
        <f t="shared" si="1"/>
        <v>72</v>
      </c>
      <c r="M6" s="437">
        <v>2</v>
      </c>
      <c r="N6" s="437">
        <v>13</v>
      </c>
      <c r="O6" s="453"/>
      <c r="P6" s="446"/>
      <c r="Q6" s="442"/>
      <c r="R6" s="442"/>
      <c r="S6" s="422"/>
      <c r="T6" s="422" t="s">
        <v>929</v>
      </c>
      <c r="U6" s="422">
        <v>43</v>
      </c>
      <c r="V6" s="419">
        <f t="shared" si="2"/>
        <v>15</v>
      </c>
    </row>
    <row r="7" spans="1:22" ht="16.5" customHeight="1">
      <c r="A7" s="433">
        <v>4</v>
      </c>
      <c r="B7" s="422" t="s">
        <v>214</v>
      </c>
      <c r="C7" s="443">
        <v>4</v>
      </c>
      <c r="D7" s="435" t="s">
        <v>380</v>
      </c>
      <c r="E7" s="435" t="s">
        <v>381</v>
      </c>
      <c r="F7" s="444" t="s">
        <v>458</v>
      </c>
      <c r="G7" s="436" t="s">
        <v>550</v>
      </c>
      <c r="H7" s="422">
        <v>49</v>
      </c>
      <c r="I7" s="422">
        <v>50</v>
      </c>
      <c r="J7" s="437">
        <f t="shared" si="0"/>
        <v>99</v>
      </c>
      <c r="K7" s="438">
        <v>27</v>
      </c>
      <c r="L7" s="437">
        <f t="shared" si="1"/>
        <v>72</v>
      </c>
      <c r="M7" s="437">
        <v>13</v>
      </c>
      <c r="N7" s="437">
        <v>12</v>
      </c>
      <c r="O7" s="453"/>
      <c r="P7" s="440" t="s">
        <v>920</v>
      </c>
      <c r="Q7" s="441"/>
      <c r="R7" s="442"/>
      <c r="S7" s="422"/>
      <c r="T7" s="422" t="s">
        <v>928</v>
      </c>
      <c r="U7" s="422">
        <v>18</v>
      </c>
      <c r="V7" s="419">
        <f t="shared" si="2"/>
        <v>25</v>
      </c>
    </row>
    <row r="8" spans="1:22" ht="16.5" customHeight="1">
      <c r="A8" s="433">
        <v>5</v>
      </c>
      <c r="B8" s="422" t="s">
        <v>214</v>
      </c>
      <c r="C8" s="434">
        <v>6</v>
      </c>
      <c r="D8" s="475" t="s">
        <v>22</v>
      </c>
      <c r="E8" s="435" t="s">
        <v>25</v>
      </c>
      <c r="F8" s="435" t="s">
        <v>26</v>
      </c>
      <c r="G8" s="436" t="s">
        <v>550</v>
      </c>
      <c r="H8" s="422">
        <v>41</v>
      </c>
      <c r="I8" s="422">
        <v>41</v>
      </c>
      <c r="J8" s="437">
        <f t="shared" si="0"/>
        <v>82</v>
      </c>
      <c r="K8" s="438">
        <v>6</v>
      </c>
      <c r="L8" s="437">
        <f t="shared" si="1"/>
        <v>76</v>
      </c>
      <c r="M8" s="437">
        <v>55</v>
      </c>
      <c r="N8" s="479">
        <v>11</v>
      </c>
      <c r="O8" s="453"/>
      <c r="P8" s="446" t="s">
        <v>590</v>
      </c>
      <c r="Q8" s="442"/>
      <c r="R8" s="442"/>
      <c r="S8" s="422"/>
      <c r="T8" s="422" t="s">
        <v>928</v>
      </c>
      <c r="U8" s="422">
        <v>8</v>
      </c>
      <c r="V8" s="472">
        <f t="shared" si="2"/>
        <v>66</v>
      </c>
    </row>
    <row r="9" spans="1:22" ht="16.5">
      <c r="A9" s="433">
        <v>6</v>
      </c>
      <c r="B9" s="422" t="s">
        <v>214</v>
      </c>
      <c r="C9" s="443">
        <v>6</v>
      </c>
      <c r="D9" s="475" t="s">
        <v>4</v>
      </c>
      <c r="E9" s="435" t="s">
        <v>8</v>
      </c>
      <c r="F9" s="444" t="s">
        <v>9</v>
      </c>
      <c r="G9" s="436" t="s">
        <v>550</v>
      </c>
      <c r="H9" s="422">
        <v>44</v>
      </c>
      <c r="I9" s="422">
        <v>45</v>
      </c>
      <c r="J9" s="437">
        <f t="shared" si="0"/>
        <v>89</v>
      </c>
      <c r="K9" s="438">
        <v>13</v>
      </c>
      <c r="L9" s="437">
        <f t="shared" si="1"/>
        <v>76</v>
      </c>
      <c r="M9" s="437">
        <v>50</v>
      </c>
      <c r="N9" s="437">
        <v>10</v>
      </c>
      <c r="O9" s="445"/>
      <c r="P9" s="446" t="s">
        <v>687</v>
      </c>
      <c r="Q9" s="442"/>
      <c r="R9" s="442"/>
      <c r="S9" s="422"/>
      <c r="T9" s="422" t="s">
        <v>926</v>
      </c>
      <c r="U9" s="422">
        <v>2</v>
      </c>
      <c r="V9" s="419">
        <f t="shared" si="2"/>
        <v>60</v>
      </c>
    </row>
    <row r="10" spans="1:22" ht="16.5" customHeight="1">
      <c r="A10" s="433">
        <v>7</v>
      </c>
      <c r="B10" s="422" t="s">
        <v>214</v>
      </c>
      <c r="C10" s="454">
        <v>5</v>
      </c>
      <c r="D10" s="435" t="s">
        <v>144</v>
      </c>
      <c r="E10" s="435" t="s">
        <v>203</v>
      </c>
      <c r="F10" s="435" t="s">
        <v>204</v>
      </c>
      <c r="G10" s="436" t="s">
        <v>550</v>
      </c>
      <c r="H10" s="422">
        <v>43</v>
      </c>
      <c r="I10" s="422">
        <v>39</v>
      </c>
      <c r="J10" s="437">
        <f t="shared" si="0"/>
        <v>82</v>
      </c>
      <c r="K10" s="438">
        <v>5</v>
      </c>
      <c r="L10" s="437">
        <f t="shared" si="1"/>
        <v>77</v>
      </c>
      <c r="M10" s="437">
        <v>35</v>
      </c>
      <c r="N10" s="437">
        <v>9</v>
      </c>
      <c r="O10" s="453"/>
      <c r="P10" s="446" t="s">
        <v>921</v>
      </c>
      <c r="Q10" s="442"/>
      <c r="R10" s="442"/>
      <c r="S10" s="422"/>
      <c r="T10" s="422" t="s">
        <v>569</v>
      </c>
      <c r="U10" s="422">
        <v>13</v>
      </c>
      <c r="V10" s="419">
        <f t="shared" si="2"/>
        <v>44</v>
      </c>
    </row>
    <row r="11" spans="1:22" ht="16.5">
      <c r="A11" s="433">
        <v>8</v>
      </c>
      <c r="B11" s="422" t="s">
        <v>214</v>
      </c>
      <c r="C11" s="454">
        <v>2</v>
      </c>
      <c r="D11" s="475" t="s">
        <v>111</v>
      </c>
      <c r="E11" s="435" t="s">
        <v>112</v>
      </c>
      <c r="F11" s="452" t="s">
        <v>113</v>
      </c>
      <c r="G11" s="436" t="s">
        <v>550</v>
      </c>
      <c r="H11" s="422">
        <v>43</v>
      </c>
      <c r="I11" s="422">
        <v>46</v>
      </c>
      <c r="J11" s="437">
        <f t="shared" si="0"/>
        <v>89</v>
      </c>
      <c r="K11" s="438">
        <v>12</v>
      </c>
      <c r="L11" s="437">
        <f t="shared" si="1"/>
        <v>77</v>
      </c>
      <c r="M11" s="437">
        <v>24</v>
      </c>
      <c r="N11" s="437">
        <v>8</v>
      </c>
      <c r="O11" s="453"/>
      <c r="P11" s="446" t="s">
        <v>587</v>
      </c>
      <c r="Q11" s="442"/>
      <c r="R11" s="442"/>
      <c r="S11" s="422"/>
      <c r="T11" s="422" t="s">
        <v>925</v>
      </c>
      <c r="U11" s="422">
        <v>42</v>
      </c>
      <c r="V11" s="419">
        <f t="shared" si="2"/>
        <v>32</v>
      </c>
    </row>
    <row r="12" spans="1:22" ht="16.5" customHeight="1">
      <c r="A12" s="433">
        <v>9</v>
      </c>
      <c r="B12" s="422" t="s">
        <v>214</v>
      </c>
      <c r="C12" s="443">
        <v>8</v>
      </c>
      <c r="D12" s="475" t="s">
        <v>577</v>
      </c>
      <c r="E12" s="435" t="s">
        <v>638</v>
      </c>
      <c r="F12" s="435" t="s">
        <v>578</v>
      </c>
      <c r="G12" s="436" t="s">
        <v>550</v>
      </c>
      <c r="H12" s="422">
        <v>46</v>
      </c>
      <c r="I12" s="422">
        <v>53</v>
      </c>
      <c r="J12" s="437">
        <f t="shared" si="0"/>
        <v>99</v>
      </c>
      <c r="K12" s="438">
        <v>22</v>
      </c>
      <c r="L12" s="437">
        <f t="shared" si="1"/>
        <v>77</v>
      </c>
      <c r="M12" s="437">
        <v>23</v>
      </c>
      <c r="N12" s="437">
        <v>7</v>
      </c>
      <c r="O12" s="453"/>
      <c r="P12" s="440"/>
      <c r="Q12" s="441"/>
      <c r="R12" s="456"/>
      <c r="S12" s="422"/>
      <c r="T12" s="422"/>
      <c r="U12" s="422">
        <v>9</v>
      </c>
      <c r="V12" s="419">
        <f t="shared" si="2"/>
        <v>30</v>
      </c>
    </row>
    <row r="13" spans="1:22" ht="16.5" customHeight="1">
      <c r="A13" s="433">
        <v>10</v>
      </c>
      <c r="B13" s="422" t="s">
        <v>214</v>
      </c>
      <c r="C13" s="454">
        <v>10</v>
      </c>
      <c r="D13" s="435" t="s">
        <v>51</v>
      </c>
      <c r="E13" s="435" t="s">
        <v>52</v>
      </c>
      <c r="F13" s="444" t="s">
        <v>53</v>
      </c>
      <c r="G13" s="436" t="s">
        <v>550</v>
      </c>
      <c r="H13" s="422">
        <v>40</v>
      </c>
      <c r="I13" s="422">
        <v>45</v>
      </c>
      <c r="J13" s="437">
        <f t="shared" si="0"/>
        <v>85</v>
      </c>
      <c r="K13" s="438">
        <v>7</v>
      </c>
      <c r="L13" s="437">
        <f t="shared" si="1"/>
        <v>78</v>
      </c>
      <c r="M13" s="437">
        <v>19</v>
      </c>
      <c r="N13" s="437">
        <v>6</v>
      </c>
      <c r="O13" s="453"/>
      <c r="P13" s="446" t="s">
        <v>566</v>
      </c>
      <c r="Q13" s="442" t="s">
        <v>566</v>
      </c>
      <c r="R13" s="442"/>
      <c r="S13" s="422"/>
      <c r="T13" s="422" t="s">
        <v>924</v>
      </c>
      <c r="U13" s="422">
        <v>25</v>
      </c>
      <c r="V13" s="419">
        <f t="shared" si="2"/>
        <v>25</v>
      </c>
    </row>
    <row r="14" spans="1:22" ht="16.5" customHeight="1">
      <c r="A14" s="433">
        <v>11</v>
      </c>
      <c r="B14" s="422" t="s">
        <v>214</v>
      </c>
      <c r="C14" s="434">
        <v>6</v>
      </c>
      <c r="D14" s="476" t="s">
        <v>35</v>
      </c>
      <c r="E14" s="448" t="s">
        <v>36</v>
      </c>
      <c r="F14" s="448" t="s">
        <v>37</v>
      </c>
      <c r="G14" s="436" t="s">
        <v>550</v>
      </c>
      <c r="H14" s="422">
        <v>45</v>
      </c>
      <c r="I14" s="422">
        <v>45</v>
      </c>
      <c r="J14" s="437">
        <f t="shared" si="0"/>
        <v>90</v>
      </c>
      <c r="K14" s="438">
        <v>12</v>
      </c>
      <c r="L14" s="437">
        <f t="shared" si="1"/>
        <v>78</v>
      </c>
      <c r="M14" s="437">
        <v>53</v>
      </c>
      <c r="N14" s="437">
        <v>5</v>
      </c>
      <c r="O14" s="453"/>
      <c r="P14" s="440" t="s">
        <v>590</v>
      </c>
      <c r="Q14" s="442"/>
      <c r="R14" s="442"/>
      <c r="S14" s="422"/>
      <c r="T14" s="422"/>
      <c r="U14" s="422">
        <v>14</v>
      </c>
      <c r="V14" s="419">
        <f t="shared" si="2"/>
        <v>58</v>
      </c>
    </row>
    <row r="15" spans="1:22" ht="16.5" customHeight="1">
      <c r="A15" s="433">
        <v>12</v>
      </c>
      <c r="B15" s="422" t="s">
        <v>214</v>
      </c>
      <c r="C15" s="454">
        <v>4</v>
      </c>
      <c r="D15" s="477" t="s">
        <v>67</v>
      </c>
      <c r="E15" s="457" t="s">
        <v>68</v>
      </c>
      <c r="F15" s="457" t="s">
        <v>6</v>
      </c>
      <c r="G15" s="436" t="s">
        <v>551</v>
      </c>
      <c r="H15" s="422">
        <v>56</v>
      </c>
      <c r="I15" s="422">
        <v>55</v>
      </c>
      <c r="J15" s="437">
        <f t="shared" si="0"/>
        <v>111</v>
      </c>
      <c r="K15" s="438">
        <v>33</v>
      </c>
      <c r="L15" s="437">
        <f t="shared" si="1"/>
        <v>78</v>
      </c>
      <c r="M15" s="437">
        <v>8</v>
      </c>
      <c r="N15" s="437">
        <v>4</v>
      </c>
      <c r="O15" s="453"/>
      <c r="P15" s="446"/>
      <c r="Q15" s="441"/>
      <c r="R15" s="442" t="s">
        <v>565</v>
      </c>
      <c r="S15" s="422"/>
      <c r="T15" s="422"/>
      <c r="U15" s="422">
        <v>37</v>
      </c>
      <c r="V15" s="419">
        <f t="shared" si="2"/>
        <v>12</v>
      </c>
    </row>
    <row r="16" spans="1:22" ht="16.5">
      <c r="A16" s="433">
        <v>13</v>
      </c>
      <c r="B16" s="422" t="s">
        <v>214</v>
      </c>
      <c r="C16" s="434">
        <v>4</v>
      </c>
      <c r="D16" s="435" t="s">
        <v>77</v>
      </c>
      <c r="E16" s="435" t="s">
        <v>78</v>
      </c>
      <c r="F16" s="435" t="s">
        <v>79</v>
      </c>
      <c r="G16" s="436" t="s">
        <v>550</v>
      </c>
      <c r="H16" s="422">
        <v>44</v>
      </c>
      <c r="I16" s="422">
        <v>42</v>
      </c>
      <c r="J16" s="437">
        <f t="shared" si="0"/>
        <v>86</v>
      </c>
      <c r="K16" s="438">
        <v>7</v>
      </c>
      <c r="L16" s="437">
        <f t="shared" si="1"/>
        <v>79</v>
      </c>
      <c r="M16" s="437">
        <v>36</v>
      </c>
      <c r="N16" s="437">
        <v>3</v>
      </c>
      <c r="O16" s="453"/>
      <c r="P16" s="440" t="s">
        <v>902</v>
      </c>
      <c r="Q16" s="442" t="s">
        <v>591</v>
      </c>
      <c r="R16" s="442" t="s">
        <v>565</v>
      </c>
      <c r="S16" s="422"/>
      <c r="T16" s="422"/>
      <c r="U16" s="422">
        <v>41</v>
      </c>
      <c r="V16" s="419">
        <f t="shared" si="2"/>
        <v>39</v>
      </c>
    </row>
    <row r="17" spans="1:24" ht="16.5" customHeight="1">
      <c r="A17" s="433">
        <v>14</v>
      </c>
      <c r="B17" s="422" t="s">
        <v>214</v>
      </c>
      <c r="C17" s="434">
        <v>1</v>
      </c>
      <c r="D17" s="449" t="s">
        <v>11</v>
      </c>
      <c r="E17" s="450" t="s">
        <v>12</v>
      </c>
      <c r="F17" s="450" t="s">
        <v>13</v>
      </c>
      <c r="G17" s="436" t="s">
        <v>550</v>
      </c>
      <c r="H17" s="422">
        <v>46</v>
      </c>
      <c r="I17" s="422">
        <v>47</v>
      </c>
      <c r="J17" s="437">
        <f t="shared" si="0"/>
        <v>93</v>
      </c>
      <c r="K17" s="438">
        <v>14</v>
      </c>
      <c r="L17" s="437">
        <f t="shared" si="1"/>
        <v>79</v>
      </c>
      <c r="M17" s="437">
        <v>7</v>
      </c>
      <c r="N17" s="437">
        <v>2</v>
      </c>
      <c r="O17" s="451"/>
      <c r="P17" s="446"/>
      <c r="Q17" s="442"/>
      <c r="R17" s="442"/>
      <c r="S17" s="422"/>
      <c r="T17" s="422"/>
      <c r="U17" s="422">
        <v>4</v>
      </c>
      <c r="V17" s="419">
        <f t="shared" si="2"/>
        <v>9</v>
      </c>
    </row>
    <row r="18" spans="1:24" ht="16.5" customHeight="1">
      <c r="A18" s="433">
        <v>15</v>
      </c>
      <c r="B18" s="422" t="s">
        <v>214</v>
      </c>
      <c r="C18" s="434">
        <v>9</v>
      </c>
      <c r="D18" s="447" t="s">
        <v>809</v>
      </c>
      <c r="E18" s="448" t="s">
        <v>810</v>
      </c>
      <c r="F18" s="448" t="s">
        <v>554</v>
      </c>
      <c r="G18" s="436" t="s">
        <v>550</v>
      </c>
      <c r="H18" s="422">
        <v>47</v>
      </c>
      <c r="I18" s="422">
        <v>48</v>
      </c>
      <c r="J18" s="437">
        <f t="shared" si="0"/>
        <v>95</v>
      </c>
      <c r="K18" s="438">
        <v>16</v>
      </c>
      <c r="L18" s="437">
        <f t="shared" si="1"/>
        <v>79</v>
      </c>
      <c r="M18" s="437">
        <v>9</v>
      </c>
      <c r="N18" s="437">
        <v>1</v>
      </c>
      <c r="O18" s="445"/>
      <c r="P18" s="446"/>
      <c r="Q18" s="442"/>
      <c r="R18" s="442"/>
      <c r="S18" s="422"/>
      <c r="T18" s="422" t="s">
        <v>923</v>
      </c>
      <c r="U18" s="422">
        <v>3</v>
      </c>
      <c r="V18" s="419">
        <f t="shared" si="2"/>
        <v>10</v>
      </c>
      <c r="X18" s="455"/>
    </row>
    <row r="19" spans="1:24" ht="16.5" customHeight="1">
      <c r="A19" s="433">
        <v>16</v>
      </c>
      <c r="B19" s="422" t="s">
        <v>214</v>
      </c>
      <c r="C19" s="459">
        <v>8</v>
      </c>
      <c r="D19" s="435" t="s">
        <v>329</v>
      </c>
      <c r="E19" s="435" t="s">
        <v>330</v>
      </c>
      <c r="F19" s="452" t="s">
        <v>26</v>
      </c>
      <c r="G19" s="436" t="s">
        <v>550</v>
      </c>
      <c r="H19" s="422">
        <v>45</v>
      </c>
      <c r="I19" s="422">
        <v>44</v>
      </c>
      <c r="J19" s="437">
        <f t="shared" si="0"/>
        <v>89</v>
      </c>
      <c r="K19" s="438">
        <v>9</v>
      </c>
      <c r="L19" s="437">
        <f t="shared" si="1"/>
        <v>80</v>
      </c>
      <c r="M19" s="437">
        <v>16</v>
      </c>
      <c r="N19" s="437">
        <v>1</v>
      </c>
      <c r="O19" s="453"/>
      <c r="P19" s="446" t="s">
        <v>593</v>
      </c>
      <c r="Q19" s="442"/>
      <c r="R19" s="442"/>
      <c r="S19" s="422"/>
      <c r="T19" s="422"/>
      <c r="U19" s="422">
        <v>24</v>
      </c>
      <c r="V19" s="419">
        <f t="shared" si="2"/>
        <v>17</v>
      </c>
    </row>
    <row r="20" spans="1:24" ht="16.5" customHeight="1">
      <c r="A20" s="433">
        <v>17</v>
      </c>
      <c r="B20" s="422" t="s">
        <v>214</v>
      </c>
      <c r="C20" s="454">
        <v>7</v>
      </c>
      <c r="D20" s="435" t="s">
        <v>73</v>
      </c>
      <c r="E20" s="435" t="s">
        <v>74</v>
      </c>
      <c r="F20" s="435" t="s">
        <v>75</v>
      </c>
      <c r="G20" s="436" t="s">
        <v>550</v>
      </c>
      <c r="H20" s="422">
        <v>46</v>
      </c>
      <c r="I20" s="422">
        <v>45</v>
      </c>
      <c r="J20" s="437">
        <f t="shared" si="0"/>
        <v>91</v>
      </c>
      <c r="K20" s="438">
        <v>10</v>
      </c>
      <c r="L20" s="437">
        <f t="shared" si="1"/>
        <v>81</v>
      </c>
      <c r="M20" s="437">
        <v>32</v>
      </c>
      <c r="N20" s="437">
        <v>1</v>
      </c>
      <c r="O20" s="453"/>
      <c r="P20" s="440"/>
      <c r="Q20" s="442"/>
      <c r="R20" s="442"/>
      <c r="S20" s="422"/>
      <c r="T20" s="422"/>
      <c r="U20" s="422">
        <v>40</v>
      </c>
      <c r="V20" s="419">
        <f t="shared" si="2"/>
        <v>33</v>
      </c>
    </row>
    <row r="21" spans="1:24" ht="16.5" customHeight="1">
      <c r="A21" s="433">
        <v>18</v>
      </c>
      <c r="B21" s="422" t="s">
        <v>214</v>
      </c>
      <c r="C21" s="434">
        <v>7</v>
      </c>
      <c r="D21" s="435" t="s">
        <v>648</v>
      </c>
      <c r="E21" s="435" t="s">
        <v>649</v>
      </c>
      <c r="F21" s="435" t="s">
        <v>262</v>
      </c>
      <c r="G21" s="436" t="s">
        <v>550</v>
      </c>
      <c r="H21" s="460">
        <v>54</v>
      </c>
      <c r="I21" s="422">
        <v>46</v>
      </c>
      <c r="J21" s="437">
        <f t="shared" si="0"/>
        <v>100</v>
      </c>
      <c r="K21" s="438">
        <v>19</v>
      </c>
      <c r="L21" s="437">
        <f t="shared" si="1"/>
        <v>81</v>
      </c>
      <c r="M21" s="437">
        <v>1</v>
      </c>
      <c r="N21" s="437">
        <v>1</v>
      </c>
      <c r="O21" s="453"/>
      <c r="P21" s="446"/>
      <c r="Q21" s="442"/>
      <c r="R21" s="442"/>
      <c r="S21" s="422"/>
      <c r="T21" s="422"/>
      <c r="U21" s="422">
        <v>12</v>
      </c>
      <c r="V21" s="419">
        <f t="shared" si="2"/>
        <v>2</v>
      </c>
      <c r="X21" s="455"/>
    </row>
    <row r="22" spans="1:24" ht="16.5" customHeight="1">
      <c r="A22" s="433">
        <v>19</v>
      </c>
      <c r="B22" s="422" t="s">
        <v>214</v>
      </c>
      <c r="C22" s="434">
        <v>6</v>
      </c>
      <c r="D22" s="476" t="s">
        <v>22</v>
      </c>
      <c r="E22" s="448" t="s">
        <v>23</v>
      </c>
      <c r="F22" s="448" t="s">
        <v>24</v>
      </c>
      <c r="G22" s="436" t="s">
        <v>550</v>
      </c>
      <c r="H22" s="422">
        <v>42</v>
      </c>
      <c r="I22" s="422">
        <v>42</v>
      </c>
      <c r="J22" s="437">
        <f t="shared" si="0"/>
        <v>84</v>
      </c>
      <c r="K22" s="461">
        <v>2</v>
      </c>
      <c r="L22" s="437">
        <f t="shared" si="1"/>
        <v>82</v>
      </c>
      <c r="M22" s="437">
        <v>57</v>
      </c>
      <c r="N22" s="437">
        <v>1</v>
      </c>
      <c r="O22" s="453"/>
      <c r="P22" s="446"/>
      <c r="Q22" s="441"/>
      <c r="R22" s="442"/>
      <c r="S22" s="422"/>
      <c r="T22" s="422"/>
      <c r="U22" s="422">
        <v>7</v>
      </c>
      <c r="V22" s="419">
        <f t="shared" si="2"/>
        <v>58</v>
      </c>
      <c r="X22" s="455"/>
    </row>
    <row r="23" spans="1:24" ht="16.5" customHeight="1">
      <c r="A23" s="433">
        <v>20</v>
      </c>
      <c r="B23" s="422" t="s">
        <v>214</v>
      </c>
      <c r="C23" s="454">
        <v>8</v>
      </c>
      <c r="D23" s="457" t="s">
        <v>787</v>
      </c>
      <c r="E23" s="457" t="s">
        <v>641</v>
      </c>
      <c r="F23" s="457" t="s">
        <v>6</v>
      </c>
      <c r="G23" s="436" t="s">
        <v>550</v>
      </c>
      <c r="H23" s="422">
        <v>48</v>
      </c>
      <c r="I23" s="422">
        <v>53</v>
      </c>
      <c r="J23" s="437">
        <f t="shared" si="0"/>
        <v>101</v>
      </c>
      <c r="K23" s="438">
        <v>19</v>
      </c>
      <c r="L23" s="437">
        <f t="shared" si="1"/>
        <v>82</v>
      </c>
      <c r="M23" s="437">
        <v>2</v>
      </c>
      <c r="N23" s="437">
        <v>1</v>
      </c>
      <c r="O23" s="453"/>
      <c r="P23" s="446"/>
      <c r="Q23" s="442"/>
      <c r="R23" s="442"/>
      <c r="S23" s="422"/>
      <c r="T23" s="422" t="s">
        <v>569</v>
      </c>
      <c r="U23" s="422">
        <v>29</v>
      </c>
      <c r="V23" s="419">
        <f t="shared" si="2"/>
        <v>3</v>
      </c>
      <c r="W23" s="455"/>
    </row>
    <row r="24" spans="1:24" ht="16.5">
      <c r="A24" s="433">
        <v>21</v>
      </c>
      <c r="B24" s="422" t="s">
        <v>214</v>
      </c>
      <c r="C24" s="454">
        <v>3</v>
      </c>
      <c r="D24" s="457" t="s">
        <v>90</v>
      </c>
      <c r="E24" s="457" t="s">
        <v>91</v>
      </c>
      <c r="F24" s="457" t="s">
        <v>92</v>
      </c>
      <c r="G24" s="436" t="s">
        <v>549</v>
      </c>
      <c r="H24" s="422">
        <v>49</v>
      </c>
      <c r="I24" s="422">
        <v>47</v>
      </c>
      <c r="J24" s="437">
        <f t="shared" si="0"/>
        <v>96</v>
      </c>
      <c r="K24" s="438">
        <v>12</v>
      </c>
      <c r="L24" s="437">
        <f t="shared" si="1"/>
        <v>84</v>
      </c>
      <c r="M24" s="437">
        <v>17</v>
      </c>
      <c r="N24" s="437">
        <v>1</v>
      </c>
      <c r="O24" s="453"/>
      <c r="P24" s="446"/>
      <c r="Q24" s="441" t="s">
        <v>587</v>
      </c>
      <c r="R24" s="442"/>
      <c r="S24" s="422"/>
      <c r="T24" s="422"/>
      <c r="U24" s="422">
        <v>51</v>
      </c>
      <c r="V24" s="419">
        <f t="shared" si="2"/>
        <v>18</v>
      </c>
    </row>
    <row r="25" spans="1:24" ht="16.5" customHeight="1">
      <c r="A25" s="433">
        <v>22</v>
      </c>
      <c r="B25" s="422" t="s">
        <v>214</v>
      </c>
      <c r="C25" s="454">
        <v>3</v>
      </c>
      <c r="D25" s="435" t="s">
        <v>208</v>
      </c>
      <c r="E25" s="435" t="s">
        <v>209</v>
      </c>
      <c r="F25" s="448" t="s">
        <v>204</v>
      </c>
      <c r="G25" s="436" t="s">
        <v>550</v>
      </c>
      <c r="H25" s="422">
        <v>55</v>
      </c>
      <c r="I25" s="422">
        <v>48</v>
      </c>
      <c r="J25" s="437">
        <f t="shared" si="0"/>
        <v>103</v>
      </c>
      <c r="K25" s="438">
        <v>19</v>
      </c>
      <c r="L25" s="437">
        <f t="shared" si="1"/>
        <v>84</v>
      </c>
      <c r="M25" s="437">
        <v>14</v>
      </c>
      <c r="N25" s="437">
        <v>1</v>
      </c>
      <c r="O25" s="453"/>
      <c r="P25" s="446"/>
      <c r="Q25" s="441"/>
      <c r="R25" s="442"/>
      <c r="S25" s="422"/>
      <c r="T25" s="422" t="s">
        <v>922</v>
      </c>
      <c r="U25" s="422">
        <v>16</v>
      </c>
      <c r="V25" s="419">
        <f t="shared" si="2"/>
        <v>15</v>
      </c>
    </row>
    <row r="26" spans="1:24" ht="16.5">
      <c r="A26" s="433">
        <v>23</v>
      </c>
      <c r="B26" s="422" t="s">
        <v>214</v>
      </c>
      <c r="C26" s="454">
        <v>5</v>
      </c>
      <c r="D26" s="477" t="s">
        <v>742</v>
      </c>
      <c r="E26" s="457" t="s">
        <v>743</v>
      </c>
      <c r="F26" s="457" t="s">
        <v>26</v>
      </c>
      <c r="G26" s="436" t="s">
        <v>550</v>
      </c>
      <c r="H26" s="422">
        <v>52</v>
      </c>
      <c r="I26" s="422">
        <v>60</v>
      </c>
      <c r="J26" s="437">
        <f t="shared" si="0"/>
        <v>112</v>
      </c>
      <c r="K26" s="438">
        <v>26</v>
      </c>
      <c r="L26" s="437">
        <f t="shared" si="1"/>
        <v>86</v>
      </c>
      <c r="M26" s="437">
        <v>2</v>
      </c>
      <c r="N26" s="437">
        <v>1</v>
      </c>
      <c r="O26" s="453"/>
      <c r="P26" s="446"/>
      <c r="Q26" s="441"/>
      <c r="R26" s="456"/>
      <c r="S26" s="422"/>
      <c r="T26" s="422" t="s">
        <v>922</v>
      </c>
      <c r="U26" s="422">
        <v>44</v>
      </c>
      <c r="V26" s="419">
        <f t="shared" si="2"/>
        <v>3</v>
      </c>
    </row>
    <row r="27" spans="1:24" ht="16.5">
      <c r="A27" s="433">
        <v>24</v>
      </c>
      <c r="B27" s="422" t="s">
        <v>214</v>
      </c>
      <c r="C27" s="443">
        <v>1</v>
      </c>
      <c r="D27" s="452" t="s">
        <v>552</v>
      </c>
      <c r="E27" s="452" t="s">
        <v>553</v>
      </c>
      <c r="F27" s="458" t="s">
        <v>554</v>
      </c>
      <c r="G27" s="436" t="s">
        <v>550</v>
      </c>
      <c r="H27" s="422">
        <v>49</v>
      </c>
      <c r="I27" s="422">
        <v>48</v>
      </c>
      <c r="J27" s="437">
        <f t="shared" si="0"/>
        <v>97</v>
      </c>
      <c r="K27" s="438">
        <v>9</v>
      </c>
      <c r="L27" s="437">
        <f t="shared" si="1"/>
        <v>88</v>
      </c>
      <c r="M27" s="437">
        <v>42</v>
      </c>
      <c r="N27" s="437">
        <v>1</v>
      </c>
      <c r="O27" s="453"/>
      <c r="P27" s="446" t="s">
        <v>591</v>
      </c>
      <c r="Q27" s="442"/>
      <c r="R27" s="441"/>
      <c r="S27" s="422"/>
      <c r="T27" s="422"/>
      <c r="U27" s="422">
        <v>15</v>
      </c>
      <c r="V27" s="419">
        <f t="shared" si="2"/>
        <v>43</v>
      </c>
    </row>
    <row r="28" spans="1:24" ht="16.5">
      <c r="A28" s="433">
        <v>25</v>
      </c>
      <c r="B28" s="422" t="s">
        <v>214</v>
      </c>
      <c r="C28" s="443">
        <v>1</v>
      </c>
      <c r="D28" s="462" t="s">
        <v>744</v>
      </c>
      <c r="E28" s="462" t="s">
        <v>745</v>
      </c>
      <c r="F28" s="463" t="s">
        <v>18</v>
      </c>
      <c r="G28" s="436" t="s">
        <v>550</v>
      </c>
      <c r="H28" s="422">
        <v>53</v>
      </c>
      <c r="I28" s="422">
        <v>71</v>
      </c>
      <c r="J28" s="437">
        <f t="shared" si="0"/>
        <v>124</v>
      </c>
      <c r="K28" s="438">
        <v>36</v>
      </c>
      <c r="L28" s="437">
        <f t="shared" si="1"/>
        <v>88</v>
      </c>
      <c r="M28" s="437">
        <v>2</v>
      </c>
      <c r="N28" s="437">
        <v>1</v>
      </c>
      <c r="O28" s="453"/>
      <c r="P28" s="440" t="s">
        <v>567</v>
      </c>
      <c r="Q28" s="441" t="s">
        <v>567</v>
      </c>
      <c r="R28" s="442"/>
      <c r="S28" s="422"/>
      <c r="T28" s="422"/>
      <c r="U28" s="422">
        <v>36</v>
      </c>
      <c r="V28" s="419">
        <f t="shared" si="2"/>
        <v>3</v>
      </c>
    </row>
    <row r="29" spans="1:24" ht="16.5" customHeight="1">
      <c r="A29" s="433">
        <v>26</v>
      </c>
      <c r="B29" s="422" t="s">
        <v>214</v>
      </c>
      <c r="C29" s="434">
        <v>2</v>
      </c>
      <c r="D29" s="477" t="s">
        <v>54</v>
      </c>
      <c r="E29" s="452" t="s">
        <v>55</v>
      </c>
      <c r="F29" s="452" t="s">
        <v>56</v>
      </c>
      <c r="G29" s="436" t="s">
        <v>551</v>
      </c>
      <c r="H29" s="422">
        <v>59</v>
      </c>
      <c r="I29" s="422">
        <v>52</v>
      </c>
      <c r="J29" s="437">
        <f t="shared" si="0"/>
        <v>111</v>
      </c>
      <c r="K29" s="438">
        <v>22</v>
      </c>
      <c r="L29" s="437">
        <f t="shared" si="1"/>
        <v>89</v>
      </c>
      <c r="M29" s="437">
        <v>28</v>
      </c>
      <c r="N29" s="437">
        <v>1</v>
      </c>
      <c r="O29" s="453"/>
      <c r="P29" s="446"/>
      <c r="Q29" s="442"/>
      <c r="R29" s="442" t="s">
        <v>563</v>
      </c>
      <c r="S29" s="422"/>
      <c r="T29" s="422"/>
      <c r="U29" s="422">
        <v>27</v>
      </c>
      <c r="V29" s="419">
        <f t="shared" si="2"/>
        <v>29</v>
      </c>
    </row>
    <row r="30" spans="1:24" ht="16.5">
      <c r="A30" s="433">
        <v>27</v>
      </c>
      <c r="B30" s="422" t="s">
        <v>214</v>
      </c>
      <c r="C30" s="454">
        <v>10</v>
      </c>
      <c r="D30" s="457" t="s">
        <v>27</v>
      </c>
      <c r="E30" s="457" t="s">
        <v>28</v>
      </c>
      <c r="F30" s="457" t="s">
        <v>29</v>
      </c>
      <c r="G30" s="436" t="s">
        <v>550</v>
      </c>
      <c r="H30" s="422">
        <v>58</v>
      </c>
      <c r="I30" s="422">
        <v>54</v>
      </c>
      <c r="J30" s="437">
        <f t="shared" si="0"/>
        <v>112</v>
      </c>
      <c r="K30" s="438">
        <v>23</v>
      </c>
      <c r="L30" s="437">
        <f t="shared" si="1"/>
        <v>89</v>
      </c>
      <c r="M30" s="437">
        <v>1</v>
      </c>
      <c r="N30" s="437">
        <v>1</v>
      </c>
      <c r="O30" s="453"/>
      <c r="P30" s="446"/>
      <c r="Q30" s="442"/>
      <c r="R30" s="442"/>
      <c r="S30" s="422"/>
      <c r="T30" s="422"/>
      <c r="U30" s="422">
        <v>11</v>
      </c>
      <c r="V30" s="419">
        <f t="shared" si="2"/>
        <v>2</v>
      </c>
    </row>
    <row r="31" spans="1:24" ht="16.5" customHeight="1">
      <c r="A31" s="433">
        <v>28</v>
      </c>
      <c r="B31" s="422" t="s">
        <v>214</v>
      </c>
      <c r="C31" s="443">
        <v>2</v>
      </c>
      <c r="D31" s="449" t="s">
        <v>287</v>
      </c>
      <c r="E31" s="450" t="s">
        <v>288</v>
      </c>
      <c r="F31" s="450" t="s">
        <v>459</v>
      </c>
      <c r="G31" s="436" t="s">
        <v>550</v>
      </c>
      <c r="H31" s="422">
        <v>53</v>
      </c>
      <c r="I31" s="422">
        <v>60</v>
      </c>
      <c r="J31" s="437">
        <f t="shared" si="0"/>
        <v>113</v>
      </c>
      <c r="K31" s="438">
        <v>21</v>
      </c>
      <c r="L31" s="437">
        <f t="shared" si="1"/>
        <v>92</v>
      </c>
      <c r="M31" s="437">
        <v>18</v>
      </c>
      <c r="N31" s="437">
        <v>1</v>
      </c>
      <c r="O31" s="453"/>
      <c r="P31" s="446"/>
      <c r="Q31" s="441"/>
      <c r="R31" s="442"/>
      <c r="S31" s="422"/>
      <c r="T31" s="422"/>
      <c r="U31" s="422">
        <v>20</v>
      </c>
      <c r="V31" s="419">
        <f t="shared" si="2"/>
        <v>19</v>
      </c>
    </row>
    <row r="32" spans="1:24" ht="16.5" customHeight="1">
      <c r="A32" s="433">
        <v>29</v>
      </c>
      <c r="B32" s="422" t="s">
        <v>214</v>
      </c>
      <c r="C32" s="454">
        <v>3</v>
      </c>
      <c r="D32" s="447" t="s">
        <v>746</v>
      </c>
      <c r="E32" s="448" t="s">
        <v>747</v>
      </c>
      <c r="F32" s="448" t="s">
        <v>748</v>
      </c>
      <c r="G32" s="436" t="s">
        <v>550</v>
      </c>
      <c r="H32" s="422">
        <v>56</v>
      </c>
      <c r="I32" s="422">
        <v>69</v>
      </c>
      <c r="J32" s="437">
        <f t="shared" si="0"/>
        <v>125</v>
      </c>
      <c r="K32" s="438">
        <v>24</v>
      </c>
      <c r="L32" s="437">
        <f t="shared" si="1"/>
        <v>101</v>
      </c>
      <c r="M32" s="437">
        <v>26</v>
      </c>
      <c r="N32" s="437">
        <v>1</v>
      </c>
      <c r="O32" s="453"/>
      <c r="P32" s="440"/>
      <c r="Q32" s="442"/>
      <c r="R32" s="442"/>
      <c r="S32" s="422"/>
      <c r="T32" s="479" t="s">
        <v>768</v>
      </c>
      <c r="U32" s="422">
        <v>26</v>
      </c>
      <c r="V32" s="419">
        <f t="shared" si="2"/>
        <v>27</v>
      </c>
    </row>
    <row r="33" spans="1:24" ht="16.5" customHeight="1">
      <c r="A33" s="433">
        <v>30</v>
      </c>
      <c r="B33" s="422" t="s">
        <v>214</v>
      </c>
      <c r="C33" s="443">
        <v>10</v>
      </c>
      <c r="D33" s="449" t="s">
        <v>70</v>
      </c>
      <c r="E33" s="450" t="s">
        <v>71</v>
      </c>
      <c r="F33" s="450" t="s">
        <v>72</v>
      </c>
      <c r="G33" s="436" t="s">
        <v>550</v>
      </c>
      <c r="H33" s="422">
        <v>74</v>
      </c>
      <c r="I33" s="422">
        <v>70</v>
      </c>
      <c r="J33" s="437">
        <f t="shared" si="0"/>
        <v>144</v>
      </c>
      <c r="K33" s="438">
        <v>36</v>
      </c>
      <c r="L33" s="437">
        <f t="shared" si="1"/>
        <v>108</v>
      </c>
      <c r="M33" s="437">
        <v>12</v>
      </c>
      <c r="N33" s="437">
        <v>1</v>
      </c>
      <c r="O33" s="453"/>
      <c r="P33" s="446"/>
      <c r="Q33" s="441"/>
      <c r="R33" s="442"/>
      <c r="S33" s="422"/>
      <c r="T33" s="422"/>
      <c r="U33" s="422">
        <v>38</v>
      </c>
      <c r="V33" s="419">
        <f t="shared" si="2"/>
        <v>13</v>
      </c>
    </row>
    <row r="34" spans="1:24" ht="16.5">
      <c r="A34" s="433"/>
      <c r="B34" s="422" t="s">
        <v>210</v>
      </c>
      <c r="C34" s="434">
        <v>5</v>
      </c>
      <c r="D34" s="435" t="s">
        <v>139</v>
      </c>
      <c r="E34" s="435" t="s">
        <v>849</v>
      </c>
      <c r="F34" s="435" t="s">
        <v>29</v>
      </c>
      <c r="G34" s="436" t="s">
        <v>550</v>
      </c>
      <c r="H34" s="460">
        <v>48</v>
      </c>
      <c r="I34" s="422">
        <v>50</v>
      </c>
      <c r="J34" s="437">
        <f t="shared" si="0"/>
        <v>98</v>
      </c>
      <c r="K34" s="468"/>
      <c r="L34" s="469">
        <f t="shared" si="1"/>
        <v>98</v>
      </c>
      <c r="M34" s="469"/>
      <c r="N34" s="469"/>
      <c r="O34" s="453"/>
      <c r="P34" s="446"/>
      <c r="Q34" s="442"/>
      <c r="R34" s="442"/>
      <c r="S34" s="422"/>
      <c r="T34" s="422"/>
      <c r="U34" s="422">
        <v>46</v>
      </c>
      <c r="V34" s="455"/>
      <c r="X34" s="455"/>
    </row>
    <row r="35" spans="1:24" ht="16.5" customHeight="1">
      <c r="A35" s="433"/>
      <c r="B35" s="422" t="s">
        <v>210</v>
      </c>
      <c r="C35" s="454">
        <v>7</v>
      </c>
      <c r="D35" s="457" t="s">
        <v>844</v>
      </c>
      <c r="E35" s="457" t="s">
        <v>845</v>
      </c>
      <c r="F35" s="457" t="s">
        <v>29</v>
      </c>
      <c r="G35" s="436" t="s">
        <v>550</v>
      </c>
      <c r="H35" s="422">
        <v>63</v>
      </c>
      <c r="I35" s="422">
        <v>59</v>
      </c>
      <c r="J35" s="437">
        <f t="shared" si="0"/>
        <v>122</v>
      </c>
      <c r="K35" s="474"/>
      <c r="L35" s="469">
        <f t="shared" si="1"/>
        <v>122</v>
      </c>
      <c r="M35" s="469"/>
      <c r="N35" s="469"/>
      <c r="O35" s="453"/>
      <c r="P35" s="446"/>
      <c r="Q35" s="441"/>
      <c r="R35" s="456"/>
      <c r="S35" s="422"/>
      <c r="T35" s="422"/>
      <c r="U35" s="422">
        <v>10</v>
      </c>
      <c r="V35" s="455"/>
      <c r="X35" s="455"/>
    </row>
    <row r="36" spans="1:24" ht="16.5" hidden="1">
      <c r="A36" s="433"/>
      <c r="B36" s="422" t="s">
        <v>214</v>
      </c>
      <c r="C36" s="434"/>
      <c r="D36" s="435" t="s">
        <v>4</v>
      </c>
      <c r="E36" s="435" t="s">
        <v>5</v>
      </c>
      <c r="F36" s="435" t="s">
        <v>6</v>
      </c>
      <c r="G36" s="436"/>
      <c r="H36" s="422"/>
      <c r="I36" s="422"/>
      <c r="J36" s="437">
        <f t="shared" ref="J36:J59" si="3">H36+I36</f>
        <v>0</v>
      </c>
      <c r="K36" s="438"/>
      <c r="L36" s="437">
        <f t="shared" ref="L36:L59" si="4">J36-K36</f>
        <v>0</v>
      </c>
      <c r="M36" s="437"/>
      <c r="N36" s="437"/>
      <c r="O36" s="439"/>
      <c r="P36" s="440"/>
      <c r="Q36" s="441"/>
      <c r="R36" s="442"/>
      <c r="S36" s="422"/>
      <c r="T36" s="422"/>
      <c r="U36" s="422">
        <v>1</v>
      </c>
    </row>
    <row r="37" spans="1:24" ht="16.5" hidden="1" customHeight="1">
      <c r="A37" s="433"/>
      <c r="B37" s="422" t="s">
        <v>214</v>
      </c>
      <c r="C37" s="434"/>
      <c r="D37" s="452" t="s">
        <v>14</v>
      </c>
      <c r="E37" s="452" t="s">
        <v>15</v>
      </c>
      <c r="F37" s="452" t="s">
        <v>6</v>
      </c>
      <c r="G37" s="436"/>
      <c r="H37" s="422"/>
      <c r="I37" s="422"/>
      <c r="J37" s="437">
        <f t="shared" si="3"/>
        <v>0</v>
      </c>
      <c r="K37" s="438"/>
      <c r="L37" s="437">
        <f t="shared" si="4"/>
        <v>0</v>
      </c>
      <c r="M37" s="437"/>
      <c r="N37" s="437"/>
      <c r="O37" s="453"/>
      <c r="P37" s="446"/>
      <c r="Q37" s="441"/>
      <c r="R37" s="442"/>
      <c r="S37" s="422"/>
      <c r="T37" s="422"/>
      <c r="U37" s="422">
        <v>5</v>
      </c>
      <c r="V37" s="455"/>
    </row>
    <row r="38" spans="1:24" ht="16.5" hidden="1" customHeight="1">
      <c r="A38" s="433"/>
      <c r="B38" s="422" t="s">
        <v>214</v>
      </c>
      <c r="C38" s="454"/>
      <c r="D38" s="435" t="s">
        <v>16</v>
      </c>
      <c r="E38" s="435" t="s">
        <v>17</v>
      </c>
      <c r="F38" s="444" t="s">
        <v>18</v>
      </c>
      <c r="G38" s="436"/>
      <c r="H38" s="422"/>
      <c r="I38" s="422"/>
      <c r="J38" s="437">
        <f t="shared" si="3"/>
        <v>0</v>
      </c>
      <c r="K38" s="438"/>
      <c r="L38" s="437">
        <f t="shared" si="4"/>
        <v>0</v>
      </c>
      <c r="M38" s="437"/>
      <c r="N38" s="437"/>
      <c r="O38" s="453"/>
      <c r="P38" s="446"/>
      <c r="Q38" s="442"/>
      <c r="R38" s="441"/>
      <c r="S38" s="422"/>
      <c r="T38" s="422"/>
      <c r="U38" s="422">
        <v>6</v>
      </c>
      <c r="X38" s="455"/>
    </row>
    <row r="39" spans="1:24" ht="16.5" hidden="1" customHeight="1">
      <c r="A39" s="433"/>
      <c r="B39" s="422" t="s">
        <v>214</v>
      </c>
      <c r="C39" s="459"/>
      <c r="D39" s="435" t="s">
        <v>206</v>
      </c>
      <c r="E39" s="435" t="s">
        <v>735</v>
      </c>
      <c r="F39" s="435" t="s">
        <v>18</v>
      </c>
      <c r="G39" s="436"/>
      <c r="H39" s="422"/>
      <c r="I39" s="422"/>
      <c r="J39" s="437">
        <f t="shared" si="3"/>
        <v>0</v>
      </c>
      <c r="K39" s="438"/>
      <c r="L39" s="437">
        <f t="shared" si="4"/>
        <v>0</v>
      </c>
      <c r="M39" s="437"/>
      <c r="N39" s="437"/>
      <c r="O39" s="453"/>
      <c r="P39" s="446"/>
      <c r="Q39" s="442"/>
      <c r="R39" s="442"/>
      <c r="S39" s="422"/>
      <c r="T39" s="422"/>
      <c r="U39" s="422">
        <v>21</v>
      </c>
    </row>
    <row r="40" spans="1:24" ht="16.5" hidden="1">
      <c r="A40" s="433"/>
      <c r="B40" s="422" t="s">
        <v>214</v>
      </c>
      <c r="C40" s="454"/>
      <c r="D40" s="435" t="s">
        <v>257</v>
      </c>
      <c r="E40" s="435" t="s">
        <v>258</v>
      </c>
      <c r="F40" s="435" t="s">
        <v>259</v>
      </c>
      <c r="G40" s="436"/>
      <c r="H40" s="422"/>
      <c r="I40" s="422"/>
      <c r="J40" s="437">
        <f t="shared" si="3"/>
        <v>0</v>
      </c>
      <c r="K40" s="438"/>
      <c r="L40" s="437">
        <f t="shared" si="4"/>
        <v>0</v>
      </c>
      <c r="M40" s="437"/>
      <c r="N40" s="437"/>
      <c r="O40" s="453"/>
      <c r="P40" s="440"/>
      <c r="Q40" s="442"/>
      <c r="R40" s="442"/>
      <c r="S40" s="422"/>
      <c r="T40" s="422"/>
      <c r="U40" s="422">
        <v>22</v>
      </c>
      <c r="V40" s="455"/>
    </row>
    <row r="41" spans="1:24" ht="16.5" hidden="1" customHeight="1">
      <c r="A41" s="433"/>
      <c r="B41" s="422" t="s">
        <v>214</v>
      </c>
      <c r="C41" s="434"/>
      <c r="D41" s="435" t="s">
        <v>558</v>
      </c>
      <c r="E41" s="435" t="s">
        <v>559</v>
      </c>
      <c r="F41" s="435" t="s">
        <v>560</v>
      </c>
      <c r="G41" s="436"/>
      <c r="H41" s="460"/>
      <c r="I41" s="422"/>
      <c r="J41" s="437">
        <f t="shared" si="3"/>
        <v>0</v>
      </c>
      <c r="K41" s="438"/>
      <c r="L41" s="437">
        <f t="shared" si="4"/>
        <v>0</v>
      </c>
      <c r="M41" s="437"/>
      <c r="N41" s="437"/>
      <c r="O41" s="453"/>
      <c r="P41" s="440"/>
      <c r="Q41" s="442"/>
      <c r="R41" s="442"/>
      <c r="S41" s="422"/>
      <c r="T41" s="422"/>
      <c r="U41" s="422">
        <v>23</v>
      </c>
      <c r="V41" s="455"/>
      <c r="X41" s="455"/>
    </row>
    <row r="42" spans="1:24" ht="16.5" hidden="1">
      <c r="A42" s="433"/>
      <c r="B42" s="422" t="s">
        <v>214</v>
      </c>
      <c r="C42" s="454"/>
      <c r="D42" s="457" t="s">
        <v>460</v>
      </c>
      <c r="E42" s="457" t="s">
        <v>323</v>
      </c>
      <c r="F42" s="457" t="s">
        <v>461</v>
      </c>
      <c r="G42" s="436"/>
      <c r="H42" s="422"/>
      <c r="I42" s="422"/>
      <c r="J42" s="437">
        <f t="shared" si="3"/>
        <v>0</v>
      </c>
      <c r="K42" s="461"/>
      <c r="L42" s="437">
        <f t="shared" si="4"/>
        <v>0</v>
      </c>
      <c r="M42" s="437"/>
      <c r="N42" s="437"/>
      <c r="O42" s="453"/>
      <c r="P42" s="446"/>
      <c r="Q42" s="441"/>
      <c r="R42" s="456"/>
      <c r="S42" s="422"/>
      <c r="T42" s="422"/>
      <c r="U42" s="422">
        <v>28</v>
      </c>
      <c r="V42" s="455"/>
      <c r="X42" s="455"/>
    </row>
    <row r="43" spans="1:24" ht="16.5" hidden="1" customHeight="1">
      <c r="A43" s="433"/>
      <c r="B43" s="422" t="s">
        <v>214</v>
      </c>
      <c r="C43" s="434"/>
      <c r="D43" s="435" t="s">
        <v>846</v>
      </c>
      <c r="E43" s="435" t="s">
        <v>847</v>
      </c>
      <c r="F43" s="435" t="s">
        <v>848</v>
      </c>
      <c r="G43" s="436"/>
      <c r="H43" s="422"/>
      <c r="I43" s="422"/>
      <c r="J43" s="437">
        <f t="shared" si="3"/>
        <v>0</v>
      </c>
      <c r="K43" s="438"/>
      <c r="L43" s="437">
        <f t="shared" si="4"/>
        <v>0</v>
      </c>
      <c r="M43" s="437"/>
      <c r="N43" s="437"/>
      <c r="O43" s="453"/>
      <c r="P43" s="446"/>
      <c r="Q43" s="442"/>
      <c r="R43" s="442"/>
      <c r="S43" s="422"/>
      <c r="T43" s="422"/>
      <c r="U43" s="422">
        <v>30</v>
      </c>
      <c r="W43" s="455"/>
    </row>
    <row r="44" spans="1:24" ht="16.5" hidden="1">
      <c r="A44" s="433"/>
      <c r="B44" s="422" t="s">
        <v>214</v>
      </c>
      <c r="C44" s="454"/>
      <c r="D44" s="435" t="s">
        <v>62</v>
      </c>
      <c r="E44" s="435" t="s">
        <v>63</v>
      </c>
      <c r="F44" s="435" t="s">
        <v>18</v>
      </c>
      <c r="G44" s="436"/>
      <c r="H44" s="422"/>
      <c r="I44" s="422"/>
      <c r="J44" s="437">
        <f t="shared" si="3"/>
        <v>0</v>
      </c>
      <c r="K44" s="438"/>
      <c r="L44" s="437">
        <f t="shared" si="4"/>
        <v>0</v>
      </c>
      <c r="M44" s="437"/>
      <c r="N44" s="437"/>
      <c r="O44" s="453"/>
      <c r="P44" s="446"/>
      <c r="Q44" s="442"/>
      <c r="R44" s="442"/>
      <c r="S44" s="422"/>
      <c r="T44" s="422"/>
      <c r="U44" s="422">
        <v>31</v>
      </c>
      <c r="V44" s="455"/>
    </row>
    <row r="45" spans="1:24" ht="16.5" hidden="1" customHeight="1">
      <c r="A45" s="433"/>
      <c r="B45" s="422" t="s">
        <v>214</v>
      </c>
      <c r="C45" s="434"/>
      <c r="D45" s="447" t="s">
        <v>136</v>
      </c>
      <c r="E45" s="448" t="s">
        <v>137</v>
      </c>
      <c r="F45" s="448" t="s">
        <v>914</v>
      </c>
      <c r="G45" s="436"/>
      <c r="H45" s="422"/>
      <c r="I45" s="422"/>
      <c r="J45" s="437">
        <f t="shared" si="3"/>
        <v>0</v>
      </c>
      <c r="K45" s="438"/>
      <c r="L45" s="437">
        <f t="shared" si="4"/>
        <v>0</v>
      </c>
      <c r="M45" s="437"/>
      <c r="N45" s="437"/>
      <c r="O45" s="453"/>
      <c r="P45" s="440"/>
      <c r="Q45" s="442"/>
      <c r="R45" s="442"/>
      <c r="S45" s="422"/>
      <c r="T45" s="422"/>
      <c r="U45" s="422">
        <v>32</v>
      </c>
      <c r="V45" s="455"/>
    </row>
    <row r="46" spans="1:24" ht="16.5" hidden="1" customHeight="1">
      <c r="A46" s="433"/>
      <c r="B46" s="422" t="s">
        <v>214</v>
      </c>
      <c r="C46" s="443"/>
      <c r="D46" s="452" t="s">
        <v>463</v>
      </c>
      <c r="E46" s="452" t="s">
        <v>377</v>
      </c>
      <c r="F46" s="458" t="s">
        <v>378</v>
      </c>
      <c r="G46" s="436"/>
      <c r="H46" s="422"/>
      <c r="I46" s="422"/>
      <c r="J46" s="437">
        <f t="shared" si="3"/>
        <v>0</v>
      </c>
      <c r="K46" s="438"/>
      <c r="L46" s="437">
        <f t="shared" si="4"/>
        <v>0</v>
      </c>
      <c r="M46" s="437"/>
      <c r="N46" s="437"/>
      <c r="O46" s="453"/>
      <c r="P46" s="446"/>
      <c r="Q46" s="442"/>
      <c r="R46" s="441"/>
      <c r="S46" s="422"/>
      <c r="T46" s="422"/>
      <c r="U46" s="422">
        <v>33</v>
      </c>
      <c r="V46" s="455"/>
    </row>
    <row r="47" spans="1:24" ht="16.5" hidden="1" customHeight="1">
      <c r="A47" s="433"/>
      <c r="B47" s="422" t="s">
        <v>214</v>
      </c>
      <c r="C47" s="454"/>
      <c r="D47" s="435" t="s">
        <v>108</v>
      </c>
      <c r="E47" s="435" t="s">
        <v>109</v>
      </c>
      <c r="F47" s="448" t="s">
        <v>110</v>
      </c>
      <c r="G47" s="436"/>
      <c r="H47" s="422"/>
      <c r="I47" s="422"/>
      <c r="J47" s="437">
        <f t="shared" si="3"/>
        <v>0</v>
      </c>
      <c r="K47" s="438"/>
      <c r="L47" s="437">
        <f t="shared" si="4"/>
        <v>0</v>
      </c>
      <c r="M47" s="437"/>
      <c r="N47" s="437"/>
      <c r="O47" s="453"/>
      <c r="P47" s="446"/>
      <c r="Q47" s="441"/>
      <c r="R47" s="442"/>
      <c r="S47" s="422"/>
      <c r="T47" s="422"/>
      <c r="U47" s="422">
        <v>34</v>
      </c>
      <c r="V47" s="455"/>
    </row>
    <row r="48" spans="1:24" ht="16.5" hidden="1">
      <c r="A48" s="433"/>
      <c r="B48" s="422" t="s">
        <v>214</v>
      </c>
      <c r="C48" s="454"/>
      <c r="D48" s="482" t="s">
        <v>130</v>
      </c>
      <c r="E48" s="482" t="s">
        <v>131</v>
      </c>
      <c r="F48" s="482" t="s">
        <v>132</v>
      </c>
      <c r="G48" s="436"/>
      <c r="H48" s="422"/>
      <c r="I48" s="422"/>
      <c r="J48" s="437">
        <f t="shared" si="3"/>
        <v>0</v>
      </c>
      <c r="K48" s="438"/>
      <c r="L48" s="437">
        <f t="shared" si="4"/>
        <v>0</v>
      </c>
      <c r="M48" s="437"/>
      <c r="N48" s="437"/>
      <c r="O48" s="453"/>
      <c r="P48" s="446"/>
      <c r="Q48" s="441"/>
      <c r="R48" s="442"/>
      <c r="S48" s="422"/>
      <c r="T48" s="422"/>
      <c r="U48" s="422">
        <v>35</v>
      </c>
    </row>
    <row r="49" spans="1:24" ht="16.5" hidden="1">
      <c r="A49" s="433"/>
      <c r="B49" s="422" t="s">
        <v>214</v>
      </c>
      <c r="C49" s="454"/>
      <c r="D49" s="435" t="s">
        <v>773</v>
      </c>
      <c r="E49" s="435" t="s">
        <v>737</v>
      </c>
      <c r="F49" s="435" t="s">
        <v>18</v>
      </c>
      <c r="G49" s="436"/>
      <c r="H49" s="422"/>
      <c r="I49" s="422"/>
      <c r="J49" s="437">
        <f t="shared" si="3"/>
        <v>0</v>
      </c>
      <c r="K49" s="438"/>
      <c r="L49" s="437">
        <f t="shared" si="4"/>
        <v>0</v>
      </c>
      <c r="M49" s="437"/>
      <c r="N49" s="437"/>
      <c r="O49" s="453"/>
      <c r="P49" s="446"/>
      <c r="Q49" s="442"/>
      <c r="R49" s="442"/>
      <c r="S49" s="422"/>
      <c r="T49" s="422"/>
      <c r="U49" s="422">
        <v>39</v>
      </c>
      <c r="V49" s="455"/>
    </row>
    <row r="50" spans="1:24" ht="16.5" hidden="1">
      <c r="A50" s="433"/>
      <c r="B50" s="422" t="s">
        <v>214</v>
      </c>
      <c r="C50" s="454"/>
      <c r="D50" s="457" t="s">
        <v>642</v>
      </c>
      <c r="E50" s="457" t="s">
        <v>643</v>
      </c>
      <c r="F50" s="457" t="s">
        <v>645</v>
      </c>
      <c r="G50" s="436"/>
      <c r="H50" s="422"/>
      <c r="I50" s="422"/>
      <c r="J50" s="437">
        <f t="shared" si="3"/>
        <v>0</v>
      </c>
      <c r="K50" s="438"/>
      <c r="L50" s="437">
        <f t="shared" si="4"/>
        <v>0</v>
      </c>
      <c r="M50" s="437"/>
      <c r="N50" s="437"/>
      <c r="O50" s="453"/>
      <c r="P50" s="446"/>
      <c r="Q50" s="442"/>
      <c r="R50" s="442"/>
      <c r="S50" s="422"/>
      <c r="T50" s="422"/>
      <c r="U50" s="422">
        <v>45</v>
      </c>
      <c r="V50" s="455"/>
    </row>
    <row r="51" spans="1:24" ht="16.5" hidden="1" customHeight="1">
      <c r="A51" s="433"/>
      <c r="B51" s="422" t="s">
        <v>214</v>
      </c>
      <c r="C51" s="454"/>
      <c r="D51" s="435" t="s">
        <v>805</v>
      </c>
      <c r="E51" s="435" t="s">
        <v>806</v>
      </c>
      <c r="F51" s="435" t="s">
        <v>807</v>
      </c>
      <c r="G51" s="436"/>
      <c r="H51" s="422"/>
      <c r="I51" s="422"/>
      <c r="J51" s="437">
        <f t="shared" si="3"/>
        <v>0</v>
      </c>
      <c r="K51" s="438"/>
      <c r="L51" s="437">
        <f t="shared" si="4"/>
        <v>0</v>
      </c>
      <c r="M51" s="437"/>
      <c r="N51" s="437"/>
      <c r="O51" s="453"/>
      <c r="P51" s="446"/>
      <c r="Q51" s="442"/>
      <c r="R51" s="442"/>
      <c r="S51" s="422"/>
      <c r="T51" s="422"/>
      <c r="U51" s="422">
        <v>47</v>
      </c>
    </row>
    <row r="52" spans="1:24" ht="16.5" hidden="1" customHeight="1">
      <c r="A52" s="433"/>
      <c r="B52" s="422" t="s">
        <v>214</v>
      </c>
      <c r="C52" s="434"/>
      <c r="D52" s="447" t="s">
        <v>555</v>
      </c>
      <c r="E52" s="448" t="s">
        <v>556</v>
      </c>
      <c r="F52" s="448" t="s">
        <v>557</v>
      </c>
      <c r="G52" s="436"/>
      <c r="H52" s="422"/>
      <c r="I52" s="422"/>
      <c r="J52" s="437">
        <f t="shared" si="3"/>
        <v>0</v>
      </c>
      <c r="K52" s="438"/>
      <c r="L52" s="437">
        <f t="shared" si="4"/>
        <v>0</v>
      </c>
      <c r="M52" s="437"/>
      <c r="N52" s="437"/>
      <c r="O52" s="453"/>
      <c r="P52" s="440"/>
      <c r="Q52" s="442"/>
      <c r="R52" s="442"/>
      <c r="S52" s="422"/>
      <c r="T52" s="422"/>
      <c r="U52" s="422">
        <v>48</v>
      </c>
    </row>
    <row r="53" spans="1:24" ht="16.5" hidden="1" customHeight="1">
      <c r="A53" s="433"/>
      <c r="B53" s="422" t="s">
        <v>214</v>
      </c>
      <c r="C53" s="443"/>
      <c r="D53" s="452" t="s">
        <v>774</v>
      </c>
      <c r="E53" s="452" t="s">
        <v>740</v>
      </c>
      <c r="F53" s="458" t="s">
        <v>775</v>
      </c>
      <c r="G53" s="436"/>
      <c r="H53" s="422"/>
      <c r="I53" s="422"/>
      <c r="J53" s="437">
        <f t="shared" si="3"/>
        <v>0</v>
      </c>
      <c r="K53" s="438"/>
      <c r="L53" s="437">
        <f t="shared" si="4"/>
        <v>0</v>
      </c>
      <c r="M53" s="437"/>
      <c r="N53" s="437"/>
      <c r="O53" s="453"/>
      <c r="P53" s="446"/>
      <c r="Q53" s="442"/>
      <c r="R53" s="441"/>
      <c r="S53" s="422"/>
      <c r="T53" s="422"/>
      <c r="U53" s="422">
        <v>49</v>
      </c>
    </row>
    <row r="54" spans="1:24" ht="16.5" hidden="1" customHeight="1">
      <c r="A54" s="433"/>
      <c r="B54" s="422" t="s">
        <v>214</v>
      </c>
      <c r="C54" s="454"/>
      <c r="D54" s="435" t="s">
        <v>662</v>
      </c>
      <c r="E54" s="435" t="s">
        <v>663</v>
      </c>
      <c r="F54" s="448" t="s">
        <v>664</v>
      </c>
      <c r="G54" s="436"/>
      <c r="H54" s="422"/>
      <c r="I54" s="422"/>
      <c r="J54" s="437">
        <f t="shared" si="3"/>
        <v>0</v>
      </c>
      <c r="K54" s="438"/>
      <c r="L54" s="437">
        <f t="shared" si="4"/>
        <v>0</v>
      </c>
      <c r="M54" s="437"/>
      <c r="N54" s="437"/>
      <c r="O54" s="453"/>
      <c r="P54" s="446"/>
      <c r="Q54" s="441"/>
      <c r="R54" s="442"/>
      <c r="S54" s="422"/>
      <c r="T54" s="422"/>
      <c r="U54" s="422">
        <v>50</v>
      </c>
      <c r="V54" s="455"/>
      <c r="X54" s="455"/>
    </row>
    <row r="55" spans="1:24" ht="16.5" hidden="1" customHeight="1">
      <c r="A55" s="433"/>
      <c r="B55" s="422" t="s">
        <v>214</v>
      </c>
      <c r="C55" s="473"/>
      <c r="D55" s="435" t="s">
        <v>102</v>
      </c>
      <c r="E55" s="435" t="s">
        <v>103</v>
      </c>
      <c r="F55" s="444" t="s">
        <v>104</v>
      </c>
      <c r="G55" s="436"/>
      <c r="H55" s="422"/>
      <c r="I55" s="422"/>
      <c r="J55" s="437">
        <f t="shared" si="3"/>
        <v>0</v>
      </c>
      <c r="K55" s="438"/>
      <c r="L55" s="437">
        <f t="shared" si="4"/>
        <v>0</v>
      </c>
      <c r="M55" s="437"/>
      <c r="N55" s="437"/>
      <c r="O55" s="453"/>
      <c r="P55" s="440"/>
      <c r="Q55" s="441"/>
      <c r="R55" s="442"/>
      <c r="S55" s="422"/>
      <c r="T55" s="422"/>
      <c r="U55" s="422">
        <v>52</v>
      </c>
    </row>
    <row r="56" spans="1:24" ht="16.5" hidden="1">
      <c r="A56" s="433"/>
      <c r="B56" s="422" t="s">
        <v>214</v>
      </c>
      <c r="C56" s="454"/>
      <c r="D56" s="457" t="s">
        <v>102</v>
      </c>
      <c r="E56" s="457" t="s">
        <v>100</v>
      </c>
      <c r="F56" s="457" t="s">
        <v>13</v>
      </c>
      <c r="G56" s="436"/>
      <c r="H56" s="422"/>
      <c r="I56" s="422"/>
      <c r="J56" s="437">
        <f t="shared" si="3"/>
        <v>0</v>
      </c>
      <c r="K56" s="438"/>
      <c r="L56" s="437">
        <f t="shared" si="4"/>
        <v>0</v>
      </c>
      <c r="M56" s="437"/>
      <c r="N56" s="437"/>
      <c r="O56" s="453"/>
      <c r="P56" s="446"/>
      <c r="Q56" s="441"/>
      <c r="R56" s="442"/>
      <c r="S56" s="422"/>
      <c r="T56" s="422"/>
      <c r="U56" s="422">
        <v>53</v>
      </c>
    </row>
    <row r="57" spans="1:24" ht="16.5" hidden="1">
      <c r="A57" s="433"/>
      <c r="B57" s="422"/>
      <c r="C57" s="443"/>
      <c r="D57" s="449"/>
      <c r="E57" s="450"/>
      <c r="F57" s="450"/>
      <c r="G57" s="436"/>
      <c r="H57" s="422"/>
      <c r="I57" s="422"/>
      <c r="J57" s="437">
        <f t="shared" si="3"/>
        <v>0</v>
      </c>
      <c r="K57" s="438"/>
      <c r="L57" s="437">
        <f t="shared" si="4"/>
        <v>0</v>
      </c>
      <c r="M57" s="437"/>
      <c r="N57" s="437"/>
      <c r="O57" s="453"/>
      <c r="P57" s="446"/>
      <c r="Q57" s="441"/>
      <c r="R57" s="442"/>
      <c r="S57" s="422"/>
      <c r="T57" s="422"/>
      <c r="U57" s="422">
        <v>54</v>
      </c>
      <c r="V57" s="455"/>
      <c r="W57" s="455"/>
    </row>
    <row r="58" spans="1:24" ht="16.5" hidden="1">
      <c r="A58" s="433"/>
      <c r="B58" s="422"/>
      <c r="C58" s="454"/>
      <c r="D58" s="452"/>
      <c r="E58" s="452"/>
      <c r="F58" s="458"/>
      <c r="G58" s="436"/>
      <c r="H58" s="422"/>
      <c r="I58" s="422"/>
      <c r="J58" s="437">
        <f t="shared" si="3"/>
        <v>0</v>
      </c>
      <c r="K58" s="438"/>
      <c r="L58" s="437">
        <f t="shared" si="4"/>
        <v>0</v>
      </c>
      <c r="M58" s="437"/>
      <c r="N58" s="464"/>
      <c r="O58" s="453"/>
      <c r="P58" s="446"/>
      <c r="Q58" s="442"/>
      <c r="R58" s="465"/>
      <c r="S58" s="422"/>
      <c r="T58" s="422"/>
      <c r="U58" s="422">
        <v>55</v>
      </c>
    </row>
    <row r="59" spans="1:24" ht="16.5">
      <c r="A59" s="433"/>
      <c r="B59" s="422"/>
      <c r="C59" s="434"/>
      <c r="D59" s="466"/>
      <c r="E59" s="466"/>
      <c r="F59" s="467"/>
      <c r="G59" s="436"/>
      <c r="H59" s="422"/>
      <c r="I59" s="422"/>
      <c r="J59" s="437">
        <f t="shared" si="3"/>
        <v>0</v>
      </c>
      <c r="K59" s="438"/>
      <c r="L59" s="437">
        <f t="shared" si="4"/>
        <v>0</v>
      </c>
      <c r="M59" s="437"/>
      <c r="N59" s="437"/>
      <c r="O59" s="453"/>
      <c r="P59" s="440"/>
      <c r="Q59" s="442"/>
      <c r="R59" s="465"/>
      <c r="S59" s="422"/>
      <c r="T59" s="422"/>
      <c r="U59" s="422">
        <v>56</v>
      </c>
    </row>
    <row r="62" spans="1:24" ht="16.5">
      <c r="A62" s="433">
        <v>1</v>
      </c>
      <c r="B62" s="422" t="s">
        <v>786</v>
      </c>
      <c r="C62" s="454">
        <v>2</v>
      </c>
      <c r="D62" s="475" t="s">
        <v>38</v>
      </c>
      <c r="E62" s="435" t="s">
        <v>794</v>
      </c>
      <c r="F62" s="452" t="s">
        <v>6</v>
      </c>
      <c r="G62" s="436" t="s">
        <v>551</v>
      </c>
      <c r="H62" s="422">
        <v>54</v>
      </c>
      <c r="I62" s="422">
        <v>54</v>
      </c>
      <c r="J62" s="437">
        <f t="shared" ref="J62:J71" si="5">H62+I62</f>
        <v>108</v>
      </c>
      <c r="K62" s="468"/>
      <c r="L62" s="469"/>
      <c r="M62" s="469"/>
      <c r="N62" s="469"/>
      <c r="O62" s="470"/>
      <c r="P62" s="440"/>
      <c r="Q62" s="442"/>
      <c r="R62" s="442"/>
      <c r="S62" s="422"/>
      <c r="T62" s="422"/>
      <c r="U62" s="422"/>
      <c r="V62" s="455"/>
    </row>
    <row r="63" spans="1:24" ht="16.5">
      <c r="A63" s="433">
        <v>2</v>
      </c>
      <c r="B63" s="422" t="s">
        <v>786</v>
      </c>
      <c r="C63" s="454">
        <v>3</v>
      </c>
      <c r="D63" s="462" t="s">
        <v>886</v>
      </c>
      <c r="E63" s="462" t="s">
        <v>887</v>
      </c>
      <c r="F63" s="463" t="s">
        <v>6</v>
      </c>
      <c r="G63" s="436" t="s">
        <v>550</v>
      </c>
      <c r="H63" s="422">
        <v>51</v>
      </c>
      <c r="I63" s="422">
        <v>51</v>
      </c>
      <c r="J63" s="437">
        <f t="shared" si="5"/>
        <v>102</v>
      </c>
      <c r="K63" s="468"/>
      <c r="L63" s="469"/>
      <c r="M63" s="469"/>
      <c r="N63" s="469"/>
      <c r="O63" s="470"/>
      <c r="P63" s="446"/>
      <c r="Q63" s="442"/>
      <c r="R63" s="442"/>
      <c r="S63" s="422"/>
      <c r="T63" s="422"/>
      <c r="U63" s="422"/>
      <c r="V63" s="455"/>
    </row>
    <row r="64" spans="1:24" ht="16.5">
      <c r="A64" s="433">
        <v>3</v>
      </c>
      <c r="B64" s="422" t="s">
        <v>786</v>
      </c>
      <c r="C64" s="454">
        <v>4</v>
      </c>
      <c r="D64" s="457" t="s">
        <v>912</v>
      </c>
      <c r="E64" s="457" t="s">
        <v>913</v>
      </c>
      <c r="F64" s="457" t="s">
        <v>79</v>
      </c>
      <c r="G64" s="436" t="s">
        <v>550</v>
      </c>
      <c r="H64" s="422">
        <v>49</v>
      </c>
      <c r="I64" s="422">
        <v>53</v>
      </c>
      <c r="J64" s="437">
        <f t="shared" si="5"/>
        <v>102</v>
      </c>
      <c r="K64" s="468"/>
      <c r="L64" s="469"/>
      <c r="M64" s="469"/>
      <c r="N64" s="469"/>
      <c r="O64" s="470"/>
      <c r="P64" s="446"/>
      <c r="Q64" s="442"/>
      <c r="R64" s="442"/>
      <c r="S64" s="422"/>
      <c r="T64" s="422"/>
      <c r="U64" s="422"/>
      <c r="V64" s="455"/>
    </row>
    <row r="65" spans="1:24" ht="16.5">
      <c r="A65" s="433">
        <v>4</v>
      </c>
      <c r="B65" s="422" t="s">
        <v>786</v>
      </c>
      <c r="C65" s="454">
        <v>8</v>
      </c>
      <c r="D65" s="457" t="s">
        <v>861</v>
      </c>
      <c r="E65" s="457" t="s">
        <v>862</v>
      </c>
      <c r="F65" s="457" t="s">
        <v>29</v>
      </c>
      <c r="G65" s="436" t="s">
        <v>551</v>
      </c>
      <c r="H65" s="422">
        <v>58</v>
      </c>
      <c r="I65" s="422">
        <v>58</v>
      </c>
      <c r="J65" s="437">
        <f t="shared" si="5"/>
        <v>116</v>
      </c>
      <c r="K65" s="468"/>
      <c r="L65" s="469"/>
      <c r="M65" s="469"/>
      <c r="N65" s="469"/>
      <c r="O65" s="470"/>
      <c r="P65" s="446"/>
      <c r="Q65" s="441"/>
      <c r="R65" s="478" t="s">
        <v>563</v>
      </c>
      <c r="S65" s="422"/>
      <c r="T65" s="422"/>
      <c r="U65" s="422"/>
      <c r="V65" s="455"/>
    </row>
    <row r="66" spans="1:24" ht="16.5">
      <c r="A66" s="433">
        <v>5</v>
      </c>
      <c r="B66" s="422" t="s">
        <v>786</v>
      </c>
      <c r="C66" s="434">
        <v>9</v>
      </c>
      <c r="D66" s="435" t="s">
        <v>883</v>
      </c>
      <c r="E66" s="435" t="s">
        <v>859</v>
      </c>
      <c r="F66" s="435" t="s">
        <v>741</v>
      </c>
      <c r="G66" s="436" t="s">
        <v>550</v>
      </c>
      <c r="H66" s="422">
        <v>60</v>
      </c>
      <c r="I66" s="422">
        <v>60</v>
      </c>
      <c r="J66" s="437">
        <f t="shared" si="5"/>
        <v>120</v>
      </c>
      <c r="K66" s="468"/>
      <c r="L66" s="469"/>
      <c r="M66" s="469"/>
      <c r="N66" s="469"/>
      <c r="O66" s="470"/>
      <c r="P66" s="446"/>
      <c r="Q66" s="442"/>
      <c r="R66" s="442"/>
      <c r="S66" s="422"/>
      <c r="T66" s="422"/>
      <c r="U66" s="422"/>
      <c r="V66" s="455"/>
    </row>
    <row r="67" spans="1:24" ht="16.5">
      <c r="A67" s="433">
        <v>6</v>
      </c>
      <c r="B67" s="422" t="s">
        <v>786</v>
      </c>
      <c r="C67" s="434">
        <v>9</v>
      </c>
      <c r="D67" s="435" t="s">
        <v>911</v>
      </c>
      <c r="E67" s="435" t="s">
        <v>915</v>
      </c>
      <c r="F67" s="435" t="s">
        <v>741</v>
      </c>
      <c r="G67" s="436" t="s">
        <v>550</v>
      </c>
      <c r="H67" s="422">
        <v>49</v>
      </c>
      <c r="I67" s="422">
        <v>44</v>
      </c>
      <c r="J67" s="437">
        <f t="shared" si="5"/>
        <v>93</v>
      </c>
      <c r="K67" s="468"/>
      <c r="L67" s="469"/>
      <c r="M67" s="469"/>
      <c r="N67" s="469"/>
      <c r="O67" s="470"/>
      <c r="P67" s="446"/>
      <c r="Q67" s="442"/>
      <c r="R67" s="442"/>
      <c r="S67" s="422"/>
      <c r="T67" s="422" t="s">
        <v>927</v>
      </c>
      <c r="U67" s="422"/>
    </row>
    <row r="68" spans="1:24" ht="16.5" hidden="1">
      <c r="A68" s="433">
        <v>7</v>
      </c>
      <c r="B68" s="422"/>
      <c r="C68" s="434"/>
      <c r="D68" s="435"/>
      <c r="E68" s="435"/>
      <c r="F68" s="435"/>
      <c r="G68" s="436"/>
      <c r="H68" s="422"/>
      <c r="I68" s="422"/>
      <c r="J68" s="437">
        <f t="shared" si="5"/>
        <v>0</v>
      </c>
      <c r="K68" s="468"/>
      <c r="L68" s="469"/>
      <c r="M68" s="469"/>
      <c r="N68" s="469"/>
      <c r="O68" s="470"/>
      <c r="P68" s="446"/>
      <c r="Q68" s="442"/>
      <c r="R68" s="442"/>
      <c r="S68" s="422"/>
      <c r="T68" s="422"/>
      <c r="U68" s="422"/>
    </row>
    <row r="69" spans="1:24" ht="16.5" hidden="1">
      <c r="A69" s="433">
        <v>8</v>
      </c>
      <c r="B69" s="422"/>
      <c r="C69" s="434"/>
      <c r="D69" s="447"/>
      <c r="E69" s="448"/>
      <c r="F69" s="448"/>
      <c r="G69" s="436"/>
      <c r="H69" s="422"/>
      <c r="I69" s="422"/>
      <c r="J69" s="437">
        <f t="shared" si="5"/>
        <v>0</v>
      </c>
      <c r="K69" s="468"/>
      <c r="L69" s="469"/>
      <c r="M69" s="469"/>
      <c r="N69" s="469"/>
      <c r="O69" s="470"/>
      <c r="P69" s="440"/>
      <c r="Q69" s="442"/>
      <c r="R69" s="442"/>
      <c r="S69" s="422"/>
      <c r="T69" s="422"/>
      <c r="U69" s="422"/>
    </row>
    <row r="70" spans="1:24" ht="16.5" hidden="1">
      <c r="A70" s="433">
        <v>9</v>
      </c>
      <c r="B70" s="422"/>
      <c r="C70" s="443"/>
      <c r="D70" s="452"/>
      <c r="E70" s="452"/>
      <c r="F70" s="458"/>
      <c r="G70" s="436"/>
      <c r="H70" s="422"/>
      <c r="I70" s="422"/>
      <c r="J70" s="437">
        <f t="shared" si="5"/>
        <v>0</v>
      </c>
      <c r="K70" s="468"/>
      <c r="L70" s="469"/>
      <c r="M70" s="469"/>
      <c r="N70" s="469"/>
      <c r="O70" s="470"/>
      <c r="P70" s="446"/>
      <c r="Q70" s="442"/>
      <c r="R70" s="441"/>
      <c r="S70" s="422"/>
      <c r="T70" s="422"/>
      <c r="U70" s="422"/>
      <c r="V70" s="455"/>
      <c r="X70" s="455"/>
    </row>
    <row r="71" spans="1:24" ht="16.5" hidden="1">
      <c r="A71" s="433">
        <v>10</v>
      </c>
      <c r="B71" s="422"/>
      <c r="C71" s="454"/>
      <c r="D71" s="435"/>
      <c r="E71" s="435"/>
      <c r="F71" s="448"/>
      <c r="G71" s="436"/>
      <c r="H71" s="422"/>
      <c r="I71" s="422"/>
      <c r="J71" s="437">
        <f t="shared" si="5"/>
        <v>0</v>
      </c>
      <c r="K71" s="468"/>
      <c r="L71" s="469"/>
      <c r="M71" s="469"/>
      <c r="N71" s="469"/>
      <c r="O71" s="470"/>
      <c r="P71" s="446"/>
      <c r="Q71" s="441"/>
      <c r="R71" s="442"/>
      <c r="S71" s="422"/>
      <c r="T71" s="422"/>
      <c r="U71" s="422"/>
    </row>
    <row r="73" spans="1:24">
      <c r="B73" s="419" t="s">
        <v>917</v>
      </c>
      <c r="N73" s="415">
        <v>15</v>
      </c>
    </row>
    <row r="74" spans="1:24">
      <c r="B74" s="419" t="s">
        <v>918</v>
      </c>
      <c r="N74" s="415">
        <v>14</v>
      </c>
    </row>
    <row r="75" spans="1:24">
      <c r="B75" s="472" t="s">
        <v>932</v>
      </c>
      <c r="K75" s="471"/>
      <c r="N75" s="471">
        <v>13</v>
      </c>
    </row>
    <row r="76" spans="1:24">
      <c r="B76" s="472" t="s">
        <v>919</v>
      </c>
      <c r="K76" s="471"/>
      <c r="N76" s="471">
        <v>12</v>
      </c>
    </row>
    <row r="77" spans="1:24">
      <c r="K77" s="471"/>
      <c r="N77" s="415">
        <v>11</v>
      </c>
    </row>
    <row r="78" spans="1:24">
      <c r="B78" s="415"/>
      <c r="K78" s="471"/>
      <c r="N78" s="471">
        <v>10</v>
      </c>
    </row>
    <row r="79" spans="1:24">
      <c r="B79" s="415"/>
      <c r="K79" s="471"/>
      <c r="N79" s="471">
        <v>9</v>
      </c>
    </row>
    <row r="80" spans="1:24">
      <c r="B80" s="415"/>
      <c r="K80" s="471"/>
      <c r="N80" s="471">
        <v>8</v>
      </c>
    </row>
    <row r="81" spans="2:14">
      <c r="B81" s="415"/>
      <c r="K81" s="415"/>
      <c r="N81" s="415">
        <v>7</v>
      </c>
    </row>
    <row r="82" spans="2:14">
      <c r="B82" s="415"/>
      <c r="K82" s="415"/>
      <c r="N82" s="415">
        <v>6</v>
      </c>
    </row>
    <row r="83" spans="2:14">
      <c r="K83" s="415"/>
      <c r="N83" s="415">
        <v>5</v>
      </c>
    </row>
    <row r="84" spans="2:14">
      <c r="K84" s="415"/>
      <c r="N84" s="415">
        <v>4</v>
      </c>
    </row>
    <row r="85" spans="2:14">
      <c r="K85" s="415"/>
      <c r="N85" s="415">
        <v>3</v>
      </c>
    </row>
    <row r="86" spans="2:14">
      <c r="K86" s="415"/>
      <c r="N86" s="415">
        <v>2</v>
      </c>
    </row>
    <row r="87" spans="2:14">
      <c r="K87" s="415"/>
      <c r="N87" s="415">
        <v>1</v>
      </c>
    </row>
    <row r="88" spans="2:14">
      <c r="K88" s="415"/>
    </row>
    <row r="89" spans="2:14">
      <c r="K89" s="415"/>
    </row>
    <row r="90" spans="2:14">
      <c r="K90" s="415"/>
    </row>
    <row r="91" spans="2:14">
      <c r="K91" s="415"/>
    </row>
    <row r="92" spans="2:14">
      <c r="K92" s="415"/>
    </row>
    <row r="93" spans="2:14">
      <c r="K93" s="415"/>
    </row>
    <row r="94" spans="2:14">
      <c r="K94" s="415"/>
    </row>
    <row r="95" spans="2:14">
      <c r="K95" s="415"/>
    </row>
    <row r="96" spans="2:14">
      <c r="K96" s="415"/>
    </row>
    <row r="97" spans="11:11">
      <c r="K97" s="415"/>
    </row>
    <row r="98" spans="11:11">
      <c r="K98" s="415"/>
    </row>
    <row r="99" spans="11:11">
      <c r="K99" s="415"/>
    </row>
    <row r="100" spans="11:11">
      <c r="K100" s="415"/>
    </row>
    <row r="101" spans="11:11">
      <c r="K101" s="415"/>
    </row>
    <row r="102" spans="11:11">
      <c r="K102" s="415"/>
    </row>
    <row r="103" spans="11:11">
      <c r="K103" s="415"/>
    </row>
    <row r="104" spans="11:11">
      <c r="K104" s="415"/>
    </row>
    <row r="105" spans="11:11">
      <c r="K105" s="415"/>
    </row>
    <row r="106" spans="11:11">
      <c r="K106" s="415"/>
    </row>
    <row r="107" spans="11:11">
      <c r="K107" s="415"/>
    </row>
    <row r="108" spans="11:11">
      <c r="K108" s="415"/>
    </row>
    <row r="109" spans="11:11">
      <c r="K109" s="415"/>
    </row>
    <row r="110" spans="11:11">
      <c r="K110" s="415"/>
    </row>
    <row r="111" spans="11:11">
      <c r="K111" s="415"/>
    </row>
    <row r="112" spans="11:11">
      <c r="K112" s="415"/>
    </row>
    <row r="113" spans="11:11">
      <c r="K113" s="415"/>
    </row>
    <row r="114" spans="11:11">
      <c r="K114" s="415"/>
    </row>
    <row r="115" spans="11:11">
      <c r="K115" s="415"/>
    </row>
    <row r="116" spans="11:11">
      <c r="K116" s="415"/>
    </row>
    <row r="117" spans="11:11">
      <c r="K117" s="415"/>
    </row>
    <row r="118" spans="11:11">
      <c r="K118" s="415"/>
    </row>
    <row r="119" spans="11:11">
      <c r="K119" s="415"/>
    </row>
    <row r="120" spans="11:11">
      <c r="K120" s="415"/>
    </row>
    <row r="121" spans="11:11">
      <c r="K121" s="415"/>
    </row>
    <row r="122" spans="11:11">
      <c r="K122" s="415"/>
    </row>
    <row r="123" spans="11:11">
      <c r="K123" s="415"/>
    </row>
    <row r="124" spans="11:11">
      <c r="K124" s="415"/>
    </row>
    <row r="125" spans="11:11">
      <c r="K125" s="415"/>
    </row>
    <row r="126" spans="11:11">
      <c r="K126" s="415"/>
    </row>
    <row r="127" spans="11:11">
      <c r="K127" s="415"/>
    </row>
  </sheetData>
  <sortState ref="B4:V35">
    <sortCondition descending="1" ref="B4:B35"/>
    <sortCondition ref="L4:L35"/>
    <sortCondition ref="J4:J35"/>
    <sortCondition ref="K4:K35"/>
  </sortState>
  <phoneticPr fontId="3"/>
  <dataValidations count="2">
    <dataValidation type="list" allowBlank="1" showInputMessage="1" showErrorMessage="1" sqref="G62:G71 G4:G59">
      <formula1>"Blue,White,Black,Red"</formula1>
    </dataValidation>
    <dataValidation type="list" allowBlank="1" showInputMessage="1" showErrorMessage="1" sqref="B62:B71 B4:B59">
      <formula1>"会員,NEW-1,NEW-2,GUEST"</formula1>
    </dataValidation>
  </dataValidations>
  <printOptions gridLines="1"/>
  <pageMargins left="0.7" right="0.7" top="0.75" bottom="0.75" header="0.3" footer="0.3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F26" sqref="F26"/>
    </sheetView>
  </sheetViews>
  <sheetFormatPr defaultRowHeight="15"/>
  <sheetData>
    <row r="1" spans="1:1">
      <c r="A1" t="s">
        <v>617</v>
      </c>
    </row>
    <row r="2" spans="1:1">
      <c r="A2" t="s">
        <v>618</v>
      </c>
    </row>
    <row r="3" spans="1:1">
      <c r="A3" t="s">
        <v>619</v>
      </c>
    </row>
    <row r="4" spans="1:1">
      <c r="A4" t="s">
        <v>620</v>
      </c>
    </row>
    <row r="5" spans="1:1">
      <c r="A5" t="s">
        <v>609</v>
      </c>
    </row>
    <row r="6" spans="1:1">
      <c r="A6" t="s">
        <v>613</v>
      </c>
    </row>
    <row r="7" spans="1:1">
      <c r="A7" t="s">
        <v>621</v>
      </c>
    </row>
    <row r="8" spans="1:1">
      <c r="A8" t="s">
        <v>613</v>
      </c>
    </row>
    <row r="9" spans="1:1">
      <c r="A9" t="s">
        <v>622</v>
      </c>
    </row>
    <row r="10" spans="1:1">
      <c r="A10" t="s">
        <v>613</v>
      </c>
    </row>
    <row r="11" spans="1:1">
      <c r="A11" t="s">
        <v>623</v>
      </c>
    </row>
    <row r="12" spans="1:1">
      <c r="A12" t="s">
        <v>613</v>
      </c>
    </row>
    <row r="13" spans="1:1">
      <c r="A13" t="s">
        <v>610</v>
      </c>
    </row>
    <row r="14" spans="1:1">
      <c r="A14" t="s">
        <v>613</v>
      </c>
    </row>
    <row r="15" spans="1:1">
      <c r="A15" t="s">
        <v>624</v>
      </c>
    </row>
    <row r="16" spans="1:1">
      <c r="A16" t="s">
        <v>289</v>
      </c>
    </row>
    <row r="17" spans="1:1">
      <c r="A17" t="s">
        <v>611</v>
      </c>
    </row>
    <row r="18" spans="1:1">
      <c r="A18" t="s">
        <v>612</v>
      </c>
    </row>
    <row r="19" spans="1:1">
      <c r="A19" t="s">
        <v>614</v>
      </c>
    </row>
    <row r="20" spans="1:1">
      <c r="A20" t="s">
        <v>615</v>
      </c>
    </row>
    <row r="21" spans="1:1">
      <c r="A21" t="s">
        <v>616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2016 年間集計</vt:lpstr>
      <vt:lpstr>4月度月例会</vt:lpstr>
      <vt:lpstr>5月度月例会</vt:lpstr>
      <vt:lpstr>6月度月例会</vt:lpstr>
      <vt:lpstr>7月度月例会</vt:lpstr>
      <vt:lpstr>8月度月例会</vt:lpstr>
      <vt:lpstr>9月度月例会</vt:lpstr>
      <vt:lpstr>10月度月例会</vt:lpstr>
      <vt:lpstr>Sheet1</vt:lpstr>
      <vt:lpstr>月例会記入サンプル</vt:lpstr>
      <vt:lpstr>2015 年間集計</vt:lpstr>
      <vt:lpstr>2014 年間集計</vt:lpstr>
      <vt:lpstr>2013 年間集計</vt:lpstr>
      <vt:lpstr>Sheet2</vt:lpstr>
      <vt:lpstr>Sheet3</vt:lpstr>
      <vt:lpstr>'10月度月例会'!Print_Area</vt:lpstr>
      <vt:lpstr>'4月度月例会'!Print_Area</vt:lpstr>
      <vt:lpstr>'5月度月例会'!Print_Area</vt:lpstr>
      <vt:lpstr>'6月度月例会'!Print_Area</vt:lpstr>
      <vt:lpstr>'7月度月例会'!Print_Area</vt:lpstr>
      <vt:lpstr>'8月度月例会'!Print_Area</vt:lpstr>
      <vt:lpstr>'9月度月例会'!Print_Area</vt:lpstr>
      <vt:lpstr>月例会記入サンプル!Print_Area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Watanabe</dc:creator>
  <cp:lastModifiedBy>Toshiyuki Shinotsuka</cp:lastModifiedBy>
  <cp:lastPrinted>2016-07-18T14:16:54Z</cp:lastPrinted>
  <dcterms:created xsi:type="dcterms:W3CDTF">2014-05-08T19:29:22Z</dcterms:created>
  <dcterms:modified xsi:type="dcterms:W3CDTF">2016-12-10T12:23:15Z</dcterms:modified>
</cp:coreProperties>
</file>